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6.xml" ContentType="application/vnd.openxmlformats-officedocument.drawing+xml"/>
  <Override PartName="/xl/tables/table10.xml" ContentType="application/vnd.openxmlformats-officedocument.spreadsheetml.tab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danyellambert/Downloads/Specialty_Care_AI_Control_Tower/"/>
    </mc:Choice>
  </mc:AlternateContent>
  <xr:revisionPtr revIDLastSave="0" documentId="13_ncr:1_{A330F50C-E0C7-BB42-AE87-8381183FDE79}" xr6:coauthVersionLast="47" xr6:coauthVersionMax="47" xr10:uidLastSave="{00000000-0000-0000-0000-000000000000}"/>
  <bookViews>
    <workbookView xWindow="0" yWindow="660" windowWidth="30240" windowHeight="17540" xr2:uid="{00000000-000D-0000-FFFF-FFFF00000000}"/>
  </bookViews>
  <sheets>
    <sheet name="00_README" sheetId="1" r:id="rId1"/>
    <sheet name="01_PARAMETERS" sheetId="2" r:id="rId2"/>
    <sheet name="02_DASHBOARD" sheetId="3" r:id="rId3"/>
    <sheet name="03_FORECAST" sheetId="4" r:id="rId4"/>
    <sheet name="04_HCP_SCORES" sheetId="5" r:id="rId5"/>
    <sheet name="05_SEGMENTS" sheetId="6" r:id="rId6"/>
    <sheet name="06_NBA_PLAN" sheetId="7" r:id="rId7"/>
    <sheet name="07_BAYESIAN" sheetId="8" r:id="rId8"/>
    <sheet name="08_DATA_QUALITY" sheetId="9" r:id="rId9"/>
    <sheet name="09_RAI_REGISTER" sheetId="10" r:id="rId10"/>
    <sheet name="10_DATA_DICTIONARY" sheetId="11" r:id="rId11"/>
    <sheet name="11_SOURCES" sheetId="12" r:id="rId12"/>
    <sheet name="12_SCENARIOS" sheetId="13" r:id="rId1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3" l="1"/>
  <c r="L10" i="13"/>
  <c r="J10" i="13"/>
  <c r="G10" i="13"/>
  <c r="D10" i="13"/>
  <c r="M9" i="13"/>
  <c r="L9" i="13"/>
  <c r="J9" i="13"/>
  <c r="G9" i="13"/>
  <c r="D9" i="13"/>
  <c r="M8" i="13"/>
  <c r="L8" i="13"/>
  <c r="J8" i="13"/>
  <c r="G8" i="13"/>
  <c r="D8" i="13"/>
  <c r="B4" i="13"/>
  <c r="D5" i="13" s="1"/>
  <c r="E15" i="11"/>
  <c r="G15" i="11" s="1"/>
  <c r="E14" i="11"/>
  <c r="G14" i="11" s="1"/>
  <c r="E13" i="11"/>
  <c r="G13" i="11" s="1"/>
  <c r="E12" i="11"/>
  <c r="G12" i="11" s="1"/>
  <c r="E11" i="11"/>
  <c r="G11" i="11" s="1"/>
  <c r="E10" i="11"/>
  <c r="G10" i="11" s="1"/>
  <c r="E9" i="11"/>
  <c r="G9" i="11" s="1"/>
  <c r="E8" i="11"/>
  <c r="G8" i="11" s="1"/>
  <c r="E7" i="11"/>
  <c r="G7" i="11" s="1"/>
  <c r="E6" i="11"/>
  <c r="G6" i="11" s="1"/>
  <c r="E5" i="11"/>
  <c r="G5" i="11" s="1"/>
  <c r="O12" i="10"/>
  <c r="G12" i="10"/>
  <c r="J12" i="10" s="1"/>
  <c r="O11" i="10"/>
  <c r="G11" i="10"/>
  <c r="J11" i="10" s="1"/>
  <c r="O10" i="10"/>
  <c r="G10" i="10"/>
  <c r="J10" i="10" s="1"/>
  <c r="O9" i="10"/>
  <c r="G9" i="10"/>
  <c r="J9" i="10" s="1"/>
  <c r="O8" i="10"/>
  <c r="G8" i="10"/>
  <c r="J8" i="10" s="1"/>
  <c r="O7" i="10"/>
  <c r="G7" i="10"/>
  <c r="J7" i="10" s="1"/>
  <c r="O6" i="10"/>
  <c r="J6" i="10"/>
  <c r="G6" i="10"/>
  <c r="O5" i="10"/>
  <c r="G5" i="10"/>
  <c r="J5" i="10" s="1"/>
  <c r="H15" i="9"/>
  <c r="G15" i="9"/>
  <c r="E15" i="9"/>
  <c r="F15" i="9" s="1"/>
  <c r="I15" i="9" s="1"/>
  <c r="D15" i="9"/>
  <c r="H14" i="9"/>
  <c r="G14" i="9"/>
  <c r="F14" i="9"/>
  <c r="I14" i="9" s="1"/>
  <c r="D14" i="9"/>
  <c r="E14" i="9" s="1"/>
  <c r="J14" i="9" s="1"/>
  <c r="H13" i="9"/>
  <c r="G13" i="9"/>
  <c r="E13" i="9"/>
  <c r="J13" i="9" s="1"/>
  <c r="D13" i="9"/>
  <c r="H12" i="9"/>
  <c r="G12" i="9"/>
  <c r="D12" i="9"/>
  <c r="E12" i="9" s="1"/>
  <c r="D8" i="9"/>
  <c r="E8" i="9" s="1"/>
  <c r="D7" i="9"/>
  <c r="E7" i="9" s="1"/>
  <c r="D6" i="9"/>
  <c r="E6" i="9" s="1"/>
  <c r="D5" i="9"/>
  <c r="E5" i="9" s="1"/>
  <c r="L7" i="8"/>
  <c r="K7" i="8"/>
  <c r="N7" i="8" s="1"/>
  <c r="I7" i="8"/>
  <c r="L6" i="8"/>
  <c r="K6" i="8"/>
  <c r="N6" i="8" s="1"/>
  <c r="I6" i="8"/>
  <c r="J6" i="8" s="1"/>
  <c r="L5" i="8"/>
  <c r="K5" i="8"/>
  <c r="N5" i="8" s="1"/>
  <c r="I5" i="8"/>
  <c r="W273" i="7"/>
  <c r="U273" i="7"/>
  <c r="V273" i="7" s="1"/>
  <c r="T273" i="7"/>
  <c r="S273" i="7"/>
  <c r="R273" i="7"/>
  <c r="Q273" i="7"/>
  <c r="W272" i="7"/>
  <c r="U272" i="7"/>
  <c r="V272" i="7" s="1"/>
  <c r="T272" i="7"/>
  <c r="S272" i="7"/>
  <c r="R272" i="7"/>
  <c r="Q272" i="7"/>
  <c r="W271" i="7"/>
  <c r="U271" i="7"/>
  <c r="V271" i="7" s="1"/>
  <c r="T271" i="7"/>
  <c r="S271" i="7"/>
  <c r="R271" i="7"/>
  <c r="Q271" i="7"/>
  <c r="W270" i="7"/>
  <c r="U270" i="7"/>
  <c r="V270" i="7" s="1"/>
  <c r="T270" i="7"/>
  <c r="S270" i="7"/>
  <c r="R270" i="7"/>
  <c r="Q270" i="7"/>
  <c r="W269" i="7"/>
  <c r="U269" i="7"/>
  <c r="V269" i="7" s="1"/>
  <c r="T269" i="7"/>
  <c r="X269" i="7" s="1"/>
  <c r="S269" i="7"/>
  <c r="R269" i="7"/>
  <c r="Q269" i="7"/>
  <c r="W268" i="7"/>
  <c r="U268" i="7"/>
  <c r="V268" i="7" s="1"/>
  <c r="T268" i="7"/>
  <c r="S268" i="7"/>
  <c r="R268" i="7"/>
  <c r="Q268" i="7"/>
  <c r="W267" i="7"/>
  <c r="U267" i="7"/>
  <c r="V267" i="7" s="1"/>
  <c r="T267" i="7"/>
  <c r="S267" i="7"/>
  <c r="R267" i="7"/>
  <c r="Q267" i="7"/>
  <c r="W266" i="7"/>
  <c r="U266" i="7"/>
  <c r="V266" i="7" s="1"/>
  <c r="T266" i="7"/>
  <c r="S266" i="7"/>
  <c r="R266" i="7"/>
  <c r="Q266" i="7"/>
  <c r="W265" i="7"/>
  <c r="U265" i="7"/>
  <c r="V265" i="7" s="1"/>
  <c r="T265" i="7"/>
  <c r="S265" i="7"/>
  <c r="R265" i="7"/>
  <c r="Q265" i="7"/>
  <c r="W264" i="7"/>
  <c r="U264" i="7"/>
  <c r="V264" i="7" s="1"/>
  <c r="T264" i="7"/>
  <c r="S264" i="7"/>
  <c r="R264" i="7"/>
  <c r="Q264" i="7"/>
  <c r="W263" i="7"/>
  <c r="U263" i="7"/>
  <c r="V263" i="7" s="1"/>
  <c r="T263" i="7"/>
  <c r="S263" i="7"/>
  <c r="R263" i="7"/>
  <c r="Q263" i="7"/>
  <c r="W262" i="7"/>
  <c r="U262" i="7"/>
  <c r="V262" i="7" s="1"/>
  <c r="T262" i="7"/>
  <c r="S262" i="7"/>
  <c r="R262" i="7"/>
  <c r="Q262" i="7"/>
  <c r="W261" i="7"/>
  <c r="U261" i="7"/>
  <c r="V261" i="7" s="1"/>
  <c r="T261" i="7"/>
  <c r="X261" i="7" s="1"/>
  <c r="S261" i="7"/>
  <c r="R261" i="7"/>
  <c r="Q261" i="7"/>
  <c r="W260" i="7"/>
  <c r="U260" i="7"/>
  <c r="V260" i="7" s="1"/>
  <c r="T260" i="7"/>
  <c r="S260" i="7"/>
  <c r="R260" i="7"/>
  <c r="Q260" i="7"/>
  <c r="W259" i="7"/>
  <c r="U259" i="7"/>
  <c r="V259" i="7" s="1"/>
  <c r="T259" i="7"/>
  <c r="S259" i="7"/>
  <c r="R259" i="7"/>
  <c r="Q259" i="7"/>
  <c r="W258" i="7"/>
  <c r="U258" i="7"/>
  <c r="V258" i="7" s="1"/>
  <c r="T258" i="7"/>
  <c r="S258" i="7"/>
  <c r="R258" i="7"/>
  <c r="Q258" i="7"/>
  <c r="W257" i="7"/>
  <c r="U257" i="7"/>
  <c r="V257" i="7" s="1"/>
  <c r="T257" i="7"/>
  <c r="S257" i="7"/>
  <c r="R257" i="7"/>
  <c r="Q257" i="7"/>
  <c r="W256" i="7"/>
  <c r="U256" i="7"/>
  <c r="V256" i="7" s="1"/>
  <c r="T256" i="7"/>
  <c r="S256" i="7"/>
  <c r="R256" i="7"/>
  <c r="Q256" i="7"/>
  <c r="W255" i="7"/>
  <c r="U255" i="7"/>
  <c r="V255" i="7" s="1"/>
  <c r="T255" i="7"/>
  <c r="S255" i="7"/>
  <c r="R255" i="7"/>
  <c r="Q255" i="7"/>
  <c r="W254" i="7"/>
  <c r="U254" i="7"/>
  <c r="V254" i="7" s="1"/>
  <c r="T254" i="7"/>
  <c r="S254" i="7"/>
  <c r="R254" i="7"/>
  <c r="Q254" i="7"/>
  <c r="W253" i="7"/>
  <c r="U253" i="7"/>
  <c r="V253" i="7" s="1"/>
  <c r="X253" i="7" s="1"/>
  <c r="T253" i="7"/>
  <c r="S253" i="7"/>
  <c r="R253" i="7"/>
  <c r="Q253" i="7"/>
  <c r="W252" i="7"/>
  <c r="U252" i="7"/>
  <c r="V252" i="7" s="1"/>
  <c r="T252" i="7"/>
  <c r="S252" i="7"/>
  <c r="R252" i="7"/>
  <c r="Q252" i="7"/>
  <c r="W251" i="7"/>
  <c r="U251" i="7"/>
  <c r="V251" i="7" s="1"/>
  <c r="T251" i="7"/>
  <c r="S251" i="7"/>
  <c r="R251" i="7"/>
  <c r="Q251" i="7"/>
  <c r="W250" i="7"/>
  <c r="U250" i="7"/>
  <c r="V250" i="7" s="1"/>
  <c r="T250" i="7"/>
  <c r="S250" i="7"/>
  <c r="R250" i="7"/>
  <c r="Q250" i="7"/>
  <c r="W249" i="7"/>
  <c r="U249" i="7"/>
  <c r="V249" i="7" s="1"/>
  <c r="T249" i="7"/>
  <c r="X249" i="7" s="1"/>
  <c r="S249" i="7"/>
  <c r="R249" i="7"/>
  <c r="Q249" i="7"/>
  <c r="W248" i="7"/>
  <c r="U248" i="7"/>
  <c r="V248" i="7" s="1"/>
  <c r="T248" i="7"/>
  <c r="S248" i="7"/>
  <c r="R248" i="7"/>
  <c r="Q248" i="7"/>
  <c r="W247" i="7"/>
  <c r="V247" i="7"/>
  <c r="U247" i="7"/>
  <c r="T247" i="7"/>
  <c r="S247" i="7"/>
  <c r="R247" i="7"/>
  <c r="Q247" i="7"/>
  <c r="W246" i="7"/>
  <c r="U246" i="7"/>
  <c r="V246" i="7" s="1"/>
  <c r="T246" i="7"/>
  <c r="S246" i="7"/>
  <c r="R246" i="7"/>
  <c r="Q246" i="7"/>
  <c r="W245" i="7"/>
  <c r="U245" i="7"/>
  <c r="V245" i="7" s="1"/>
  <c r="T245" i="7"/>
  <c r="S245" i="7"/>
  <c r="R245" i="7"/>
  <c r="Q245" i="7"/>
  <c r="W244" i="7"/>
  <c r="U244" i="7"/>
  <c r="V244" i="7" s="1"/>
  <c r="T244" i="7"/>
  <c r="X244" i="7" s="1"/>
  <c r="S244" i="7"/>
  <c r="R244" i="7"/>
  <c r="Q244" i="7"/>
  <c r="W243" i="7"/>
  <c r="U243" i="7"/>
  <c r="V243" i="7" s="1"/>
  <c r="X243" i="7" s="1"/>
  <c r="T243" i="7"/>
  <c r="S243" i="7"/>
  <c r="R243" i="7"/>
  <c r="Q243" i="7"/>
  <c r="W242" i="7"/>
  <c r="U242" i="7"/>
  <c r="V242" i="7" s="1"/>
  <c r="T242" i="7"/>
  <c r="S242" i="7"/>
  <c r="R242" i="7"/>
  <c r="Q242" i="7"/>
  <c r="W241" i="7"/>
  <c r="U241" i="7"/>
  <c r="V241" i="7" s="1"/>
  <c r="T241" i="7"/>
  <c r="X241" i="7" s="1"/>
  <c r="S241" i="7"/>
  <c r="R241" i="7"/>
  <c r="Q241" i="7"/>
  <c r="W240" i="7"/>
  <c r="U240" i="7"/>
  <c r="V240" i="7" s="1"/>
  <c r="T240" i="7"/>
  <c r="S240" i="7"/>
  <c r="R240" i="7"/>
  <c r="Q240" i="7"/>
  <c r="W239" i="7"/>
  <c r="U239" i="7"/>
  <c r="V239" i="7" s="1"/>
  <c r="T239" i="7"/>
  <c r="S239" i="7"/>
  <c r="R239" i="7"/>
  <c r="Q239" i="7"/>
  <c r="W238" i="7"/>
  <c r="U238" i="7"/>
  <c r="V238" i="7" s="1"/>
  <c r="T238" i="7"/>
  <c r="S238" i="7"/>
  <c r="R238" i="7"/>
  <c r="Q238" i="7"/>
  <c r="W237" i="7"/>
  <c r="U237" i="7"/>
  <c r="V237" i="7" s="1"/>
  <c r="T237" i="7"/>
  <c r="S237" i="7"/>
  <c r="R237" i="7"/>
  <c r="Q237" i="7"/>
  <c r="W236" i="7"/>
  <c r="U236" i="7"/>
  <c r="V236" i="7" s="1"/>
  <c r="T236" i="7"/>
  <c r="X236" i="7" s="1"/>
  <c r="S236" i="7"/>
  <c r="R236" i="7"/>
  <c r="Q236" i="7"/>
  <c r="W235" i="7"/>
  <c r="U235" i="7"/>
  <c r="V235" i="7" s="1"/>
  <c r="X235" i="7" s="1"/>
  <c r="T235" i="7"/>
  <c r="S235" i="7"/>
  <c r="R235" i="7"/>
  <c r="Q235" i="7"/>
  <c r="W234" i="7"/>
  <c r="U234" i="7"/>
  <c r="V234" i="7" s="1"/>
  <c r="T234" i="7"/>
  <c r="S234" i="7"/>
  <c r="R234" i="7"/>
  <c r="Q234" i="7"/>
  <c r="W233" i="7"/>
  <c r="U233" i="7"/>
  <c r="V233" i="7" s="1"/>
  <c r="T233" i="7"/>
  <c r="S233" i="7"/>
  <c r="R233" i="7"/>
  <c r="Q233" i="7"/>
  <c r="W232" i="7"/>
  <c r="U232" i="7"/>
  <c r="V232" i="7" s="1"/>
  <c r="T232" i="7"/>
  <c r="S232" i="7"/>
  <c r="R232" i="7"/>
  <c r="Q232" i="7"/>
  <c r="W231" i="7"/>
  <c r="U231" i="7"/>
  <c r="V231" i="7" s="1"/>
  <c r="T231" i="7"/>
  <c r="S231" i="7"/>
  <c r="R231" i="7"/>
  <c r="Q231" i="7"/>
  <c r="W230" i="7"/>
  <c r="U230" i="7"/>
  <c r="V230" i="7" s="1"/>
  <c r="T230" i="7"/>
  <c r="S230" i="7"/>
  <c r="R230" i="7"/>
  <c r="Q230" i="7"/>
  <c r="W229" i="7"/>
  <c r="U229" i="7"/>
  <c r="V229" i="7" s="1"/>
  <c r="T229" i="7"/>
  <c r="S229" i="7"/>
  <c r="R229" i="7"/>
  <c r="Q229" i="7"/>
  <c r="W228" i="7"/>
  <c r="U228" i="7"/>
  <c r="V228" i="7" s="1"/>
  <c r="T228" i="7"/>
  <c r="S228" i="7"/>
  <c r="R228" i="7"/>
  <c r="Q228" i="7"/>
  <c r="W227" i="7"/>
  <c r="U227" i="7"/>
  <c r="V227" i="7" s="1"/>
  <c r="T227" i="7"/>
  <c r="S227" i="7"/>
  <c r="R227" i="7"/>
  <c r="Q227" i="7"/>
  <c r="W226" i="7"/>
  <c r="U226" i="7"/>
  <c r="V226" i="7" s="1"/>
  <c r="T226" i="7"/>
  <c r="S226" i="7"/>
  <c r="R226" i="7"/>
  <c r="Q226" i="7"/>
  <c r="W225" i="7"/>
  <c r="U225" i="7"/>
  <c r="V225" i="7" s="1"/>
  <c r="T225" i="7"/>
  <c r="S225" i="7"/>
  <c r="R225" i="7"/>
  <c r="Q225" i="7"/>
  <c r="W224" i="7"/>
  <c r="U224" i="7"/>
  <c r="V224" i="7" s="1"/>
  <c r="T224" i="7"/>
  <c r="S224" i="7"/>
  <c r="R224" i="7"/>
  <c r="Q224" i="7"/>
  <c r="W223" i="7"/>
  <c r="U223" i="7"/>
  <c r="V223" i="7" s="1"/>
  <c r="T223" i="7"/>
  <c r="S223" i="7"/>
  <c r="R223" i="7"/>
  <c r="Q223" i="7"/>
  <c r="W222" i="7"/>
  <c r="U222" i="7"/>
  <c r="V222" i="7" s="1"/>
  <c r="X222" i="7" s="1"/>
  <c r="T222" i="7"/>
  <c r="S222" i="7"/>
  <c r="R222" i="7"/>
  <c r="Q222" i="7"/>
  <c r="W221" i="7"/>
  <c r="U221" i="7"/>
  <c r="V221" i="7" s="1"/>
  <c r="T221" i="7"/>
  <c r="S221" i="7"/>
  <c r="R221" i="7"/>
  <c r="Q221" i="7"/>
  <c r="W220" i="7"/>
  <c r="U220" i="7"/>
  <c r="V220" i="7" s="1"/>
  <c r="X220" i="7" s="1"/>
  <c r="T220" i="7"/>
  <c r="S220" i="7"/>
  <c r="R220" i="7"/>
  <c r="Q220" i="7"/>
  <c r="W219" i="7"/>
  <c r="U219" i="7"/>
  <c r="V219" i="7" s="1"/>
  <c r="T219" i="7"/>
  <c r="X219" i="7" s="1"/>
  <c r="S219" i="7"/>
  <c r="R219" i="7"/>
  <c r="Q219" i="7"/>
  <c r="W218" i="7"/>
  <c r="U218" i="7"/>
  <c r="V218" i="7" s="1"/>
  <c r="T218" i="7"/>
  <c r="S218" i="7"/>
  <c r="R218" i="7"/>
  <c r="Q218" i="7"/>
  <c r="W217" i="7"/>
  <c r="U217" i="7"/>
  <c r="V217" i="7" s="1"/>
  <c r="X217" i="7" s="1"/>
  <c r="T217" i="7"/>
  <c r="S217" i="7"/>
  <c r="R217" i="7"/>
  <c r="Q217" i="7"/>
  <c r="W216" i="7"/>
  <c r="U216" i="7"/>
  <c r="V216" i="7" s="1"/>
  <c r="T216" i="7"/>
  <c r="S216" i="7"/>
  <c r="R216" i="7"/>
  <c r="Q216" i="7"/>
  <c r="W215" i="7"/>
  <c r="U215" i="7"/>
  <c r="V215" i="7" s="1"/>
  <c r="T215" i="7"/>
  <c r="S215" i="7"/>
  <c r="R215" i="7"/>
  <c r="Q215" i="7"/>
  <c r="W214" i="7"/>
  <c r="U214" i="7"/>
  <c r="V214" i="7" s="1"/>
  <c r="T214" i="7"/>
  <c r="S214" i="7"/>
  <c r="R214" i="7"/>
  <c r="Q214" i="7"/>
  <c r="W213" i="7"/>
  <c r="U213" i="7"/>
  <c r="V213" i="7" s="1"/>
  <c r="T213" i="7"/>
  <c r="S213" i="7"/>
  <c r="R213" i="7"/>
  <c r="Q213" i="7"/>
  <c r="W212" i="7"/>
  <c r="V212" i="7"/>
  <c r="X212" i="7" s="1"/>
  <c r="U212" i="7"/>
  <c r="T212" i="7"/>
  <c r="S212" i="7"/>
  <c r="R212" i="7"/>
  <c r="Q212" i="7"/>
  <c r="W211" i="7"/>
  <c r="U211" i="7"/>
  <c r="V211" i="7" s="1"/>
  <c r="T211" i="7"/>
  <c r="X211" i="7" s="1"/>
  <c r="S211" i="7"/>
  <c r="R211" i="7"/>
  <c r="Q211" i="7"/>
  <c r="W210" i="7"/>
  <c r="U210" i="7"/>
  <c r="V210" i="7" s="1"/>
  <c r="T210" i="7"/>
  <c r="S210" i="7"/>
  <c r="R210" i="7"/>
  <c r="Q210" i="7"/>
  <c r="W209" i="7"/>
  <c r="U209" i="7"/>
  <c r="V209" i="7" s="1"/>
  <c r="T209" i="7"/>
  <c r="S209" i="7"/>
  <c r="R209" i="7"/>
  <c r="Q209" i="7"/>
  <c r="W208" i="7"/>
  <c r="U208" i="7"/>
  <c r="V208" i="7" s="1"/>
  <c r="T208" i="7"/>
  <c r="X208" i="7" s="1"/>
  <c r="S208" i="7"/>
  <c r="R208" i="7"/>
  <c r="Q208" i="7"/>
  <c r="W207" i="7"/>
  <c r="U207" i="7"/>
  <c r="V207" i="7" s="1"/>
  <c r="T207" i="7"/>
  <c r="S207" i="7"/>
  <c r="R207" i="7"/>
  <c r="Q207" i="7"/>
  <c r="W206" i="7"/>
  <c r="U206" i="7"/>
  <c r="V206" i="7" s="1"/>
  <c r="T206" i="7"/>
  <c r="S206" i="7"/>
  <c r="R206" i="7"/>
  <c r="Q206" i="7"/>
  <c r="W205" i="7"/>
  <c r="U205" i="7"/>
  <c r="V205" i="7" s="1"/>
  <c r="T205" i="7"/>
  <c r="S205" i="7"/>
  <c r="R205" i="7"/>
  <c r="Q205" i="7"/>
  <c r="W204" i="7"/>
  <c r="U204" i="7"/>
  <c r="V204" i="7" s="1"/>
  <c r="T204" i="7"/>
  <c r="S204" i="7"/>
  <c r="R204" i="7"/>
  <c r="Q204" i="7"/>
  <c r="W203" i="7"/>
  <c r="U203" i="7"/>
  <c r="V203" i="7" s="1"/>
  <c r="T203" i="7"/>
  <c r="S203" i="7"/>
  <c r="R203" i="7"/>
  <c r="Q203" i="7"/>
  <c r="W202" i="7"/>
  <c r="U202" i="7"/>
  <c r="V202" i="7" s="1"/>
  <c r="X202" i="7" s="1"/>
  <c r="T202" i="7"/>
  <c r="S202" i="7"/>
  <c r="R202" i="7"/>
  <c r="Q202" i="7"/>
  <c r="W201" i="7"/>
  <c r="U201" i="7"/>
  <c r="V201" i="7" s="1"/>
  <c r="T201" i="7"/>
  <c r="S201" i="7"/>
  <c r="R201" i="7"/>
  <c r="Q201" i="7"/>
  <c r="W200" i="7"/>
  <c r="U200" i="7"/>
  <c r="V200" i="7" s="1"/>
  <c r="T200" i="7"/>
  <c r="S200" i="7"/>
  <c r="R200" i="7"/>
  <c r="Q200" i="7"/>
  <c r="W199" i="7"/>
  <c r="U199" i="7"/>
  <c r="V199" i="7" s="1"/>
  <c r="T199" i="7"/>
  <c r="X199" i="7" s="1"/>
  <c r="S199" i="7"/>
  <c r="R199" i="7"/>
  <c r="Q199" i="7"/>
  <c r="W198" i="7"/>
  <c r="U198" i="7"/>
  <c r="V198" i="7" s="1"/>
  <c r="T198" i="7"/>
  <c r="X198" i="7" s="1"/>
  <c r="S198" i="7"/>
  <c r="R198" i="7"/>
  <c r="Q198" i="7"/>
  <c r="W197" i="7"/>
  <c r="U197" i="7"/>
  <c r="V197" i="7" s="1"/>
  <c r="T197" i="7"/>
  <c r="S197" i="7"/>
  <c r="R197" i="7"/>
  <c r="Q197" i="7"/>
  <c r="W196" i="7"/>
  <c r="U196" i="7"/>
  <c r="V196" i="7" s="1"/>
  <c r="T196" i="7"/>
  <c r="X196" i="7" s="1"/>
  <c r="S196" i="7"/>
  <c r="R196" i="7"/>
  <c r="Q196" i="7"/>
  <c r="W195" i="7"/>
  <c r="U195" i="7"/>
  <c r="V195" i="7" s="1"/>
  <c r="T195" i="7"/>
  <c r="S195" i="7"/>
  <c r="R195" i="7"/>
  <c r="Q195" i="7"/>
  <c r="W194" i="7"/>
  <c r="U194" i="7"/>
  <c r="V194" i="7" s="1"/>
  <c r="T194" i="7"/>
  <c r="S194" i="7"/>
  <c r="R194" i="7"/>
  <c r="Q194" i="7"/>
  <c r="W193" i="7"/>
  <c r="U193" i="7"/>
  <c r="V193" i="7" s="1"/>
  <c r="T193" i="7"/>
  <c r="S193" i="7"/>
  <c r="R193" i="7"/>
  <c r="Q193" i="7"/>
  <c r="W192" i="7"/>
  <c r="U192" i="7"/>
  <c r="V192" i="7" s="1"/>
  <c r="T192" i="7"/>
  <c r="S192" i="7"/>
  <c r="R192" i="7"/>
  <c r="Q192" i="7"/>
  <c r="W191" i="7"/>
  <c r="U191" i="7"/>
  <c r="V191" i="7" s="1"/>
  <c r="T191" i="7"/>
  <c r="S191" i="7"/>
  <c r="R191" i="7"/>
  <c r="Q191" i="7"/>
  <c r="W190" i="7"/>
  <c r="U190" i="7"/>
  <c r="V190" i="7" s="1"/>
  <c r="X190" i="7" s="1"/>
  <c r="T190" i="7"/>
  <c r="S190" i="7"/>
  <c r="R190" i="7"/>
  <c r="Q190" i="7"/>
  <c r="W189" i="7"/>
  <c r="U189" i="7"/>
  <c r="V189" i="7" s="1"/>
  <c r="T189" i="7"/>
  <c r="S189" i="7"/>
  <c r="R189" i="7"/>
  <c r="Q189" i="7"/>
  <c r="W188" i="7"/>
  <c r="U188" i="7"/>
  <c r="V188" i="7" s="1"/>
  <c r="T188" i="7"/>
  <c r="X188" i="7" s="1"/>
  <c r="S188" i="7"/>
  <c r="R188" i="7"/>
  <c r="Q188" i="7"/>
  <c r="W187" i="7"/>
  <c r="U187" i="7"/>
  <c r="V187" i="7" s="1"/>
  <c r="X187" i="7" s="1"/>
  <c r="T187" i="7"/>
  <c r="S187" i="7"/>
  <c r="R187" i="7"/>
  <c r="Q187" i="7"/>
  <c r="W186" i="7"/>
  <c r="U186" i="7"/>
  <c r="V186" i="7" s="1"/>
  <c r="T186" i="7"/>
  <c r="S186" i="7"/>
  <c r="R186" i="7"/>
  <c r="Q186" i="7"/>
  <c r="W185" i="7"/>
  <c r="U185" i="7"/>
  <c r="V185" i="7" s="1"/>
  <c r="T185" i="7"/>
  <c r="S185" i="7"/>
  <c r="R185" i="7"/>
  <c r="Q185" i="7"/>
  <c r="W184" i="7"/>
  <c r="U184" i="7"/>
  <c r="V184" i="7" s="1"/>
  <c r="T184" i="7"/>
  <c r="S184" i="7"/>
  <c r="R184" i="7"/>
  <c r="Q184" i="7"/>
  <c r="W183" i="7"/>
  <c r="U183" i="7"/>
  <c r="V183" i="7" s="1"/>
  <c r="T183" i="7"/>
  <c r="S183" i="7"/>
  <c r="R183" i="7"/>
  <c r="Q183" i="7"/>
  <c r="W182" i="7"/>
  <c r="V182" i="7"/>
  <c r="U182" i="7"/>
  <c r="T182" i="7"/>
  <c r="S182" i="7"/>
  <c r="R182" i="7"/>
  <c r="Q182" i="7"/>
  <c r="W181" i="7"/>
  <c r="U181" i="7"/>
  <c r="V181" i="7" s="1"/>
  <c r="T181" i="7"/>
  <c r="S181" i="7"/>
  <c r="R181" i="7"/>
  <c r="Q181" i="7"/>
  <c r="W180" i="7"/>
  <c r="U180" i="7"/>
  <c r="V180" i="7" s="1"/>
  <c r="T180" i="7"/>
  <c r="S180" i="7"/>
  <c r="R180" i="7"/>
  <c r="Q180" i="7"/>
  <c r="W179" i="7"/>
  <c r="U179" i="7"/>
  <c r="V179" i="7" s="1"/>
  <c r="T179" i="7"/>
  <c r="S179" i="7"/>
  <c r="R179" i="7"/>
  <c r="Q179" i="7"/>
  <c r="W178" i="7"/>
  <c r="U178" i="7"/>
  <c r="V178" i="7" s="1"/>
  <c r="T178" i="7"/>
  <c r="S178" i="7"/>
  <c r="R178" i="7"/>
  <c r="Q178" i="7"/>
  <c r="W177" i="7"/>
  <c r="U177" i="7"/>
  <c r="V177" i="7" s="1"/>
  <c r="T177" i="7"/>
  <c r="S177" i="7"/>
  <c r="R177" i="7"/>
  <c r="Q177" i="7"/>
  <c r="W176" i="7"/>
  <c r="U176" i="7"/>
  <c r="V176" i="7" s="1"/>
  <c r="T176" i="7"/>
  <c r="S176" i="7"/>
  <c r="R176" i="7"/>
  <c r="Q176" i="7"/>
  <c r="W175" i="7"/>
  <c r="U175" i="7"/>
  <c r="V175" i="7" s="1"/>
  <c r="T175" i="7"/>
  <c r="S175" i="7"/>
  <c r="R175" i="7"/>
  <c r="Q175" i="7"/>
  <c r="W174" i="7"/>
  <c r="U174" i="7"/>
  <c r="V174" i="7" s="1"/>
  <c r="T174" i="7"/>
  <c r="S174" i="7"/>
  <c r="R174" i="7"/>
  <c r="Q174" i="7"/>
  <c r="W173" i="7"/>
  <c r="U173" i="7"/>
  <c r="V173" i="7" s="1"/>
  <c r="T173" i="7"/>
  <c r="X173" i="7" s="1"/>
  <c r="S173" i="7"/>
  <c r="R173" i="7"/>
  <c r="Q173" i="7"/>
  <c r="W172" i="7"/>
  <c r="U172" i="7"/>
  <c r="V172" i="7" s="1"/>
  <c r="X172" i="7" s="1"/>
  <c r="T172" i="7"/>
  <c r="S172" i="7"/>
  <c r="R172" i="7"/>
  <c r="Q172" i="7"/>
  <c r="W171" i="7"/>
  <c r="U171" i="7"/>
  <c r="V171" i="7" s="1"/>
  <c r="T171" i="7"/>
  <c r="S171" i="7"/>
  <c r="R171" i="7"/>
  <c r="Q171" i="7"/>
  <c r="W170" i="7"/>
  <c r="U170" i="7"/>
  <c r="V170" i="7" s="1"/>
  <c r="T170" i="7"/>
  <c r="S170" i="7"/>
  <c r="R170" i="7"/>
  <c r="Q170" i="7"/>
  <c r="W169" i="7"/>
  <c r="U169" i="7"/>
  <c r="V169" i="7" s="1"/>
  <c r="T169" i="7"/>
  <c r="S169" i="7"/>
  <c r="R169" i="7"/>
  <c r="Q169" i="7"/>
  <c r="W168" i="7"/>
  <c r="U168" i="7"/>
  <c r="V168" i="7" s="1"/>
  <c r="T168" i="7"/>
  <c r="S168" i="7"/>
  <c r="R168" i="7"/>
  <c r="Q168" i="7"/>
  <c r="W167" i="7"/>
  <c r="V167" i="7"/>
  <c r="X167" i="7" s="1"/>
  <c r="U167" i="7"/>
  <c r="T167" i="7"/>
  <c r="S167" i="7"/>
  <c r="R167" i="7"/>
  <c r="Q167" i="7"/>
  <c r="W166" i="7"/>
  <c r="U166" i="7"/>
  <c r="V166" i="7" s="1"/>
  <c r="T166" i="7"/>
  <c r="X166" i="7" s="1"/>
  <c r="S166" i="7"/>
  <c r="R166" i="7"/>
  <c r="Q166" i="7"/>
  <c r="W165" i="7"/>
  <c r="U165" i="7"/>
  <c r="V165" i="7" s="1"/>
  <c r="T165" i="7"/>
  <c r="S165" i="7"/>
  <c r="R165" i="7"/>
  <c r="Q165" i="7"/>
  <c r="W164" i="7"/>
  <c r="U164" i="7"/>
  <c r="V164" i="7" s="1"/>
  <c r="T164" i="7"/>
  <c r="S164" i="7"/>
  <c r="R164" i="7"/>
  <c r="Q164" i="7"/>
  <c r="W163" i="7"/>
  <c r="U163" i="7"/>
  <c r="V163" i="7" s="1"/>
  <c r="T163" i="7"/>
  <c r="X163" i="7" s="1"/>
  <c r="S163" i="7"/>
  <c r="R163" i="7"/>
  <c r="Q163" i="7"/>
  <c r="W162" i="7"/>
  <c r="U162" i="7"/>
  <c r="V162" i="7" s="1"/>
  <c r="X162" i="7" s="1"/>
  <c r="T162" i="7"/>
  <c r="S162" i="7"/>
  <c r="R162" i="7"/>
  <c r="Q162" i="7"/>
  <c r="W161" i="7"/>
  <c r="U161" i="7"/>
  <c r="V161" i="7" s="1"/>
  <c r="T161" i="7"/>
  <c r="S161" i="7"/>
  <c r="R161" i="7"/>
  <c r="Q161" i="7"/>
  <c r="W160" i="7"/>
  <c r="U160" i="7"/>
  <c r="V160" i="7" s="1"/>
  <c r="T160" i="7"/>
  <c r="S160" i="7"/>
  <c r="R160" i="7"/>
  <c r="Q160" i="7"/>
  <c r="W159" i="7"/>
  <c r="U159" i="7"/>
  <c r="V159" i="7" s="1"/>
  <c r="T159" i="7"/>
  <c r="S159" i="7"/>
  <c r="R159" i="7"/>
  <c r="Q159" i="7"/>
  <c r="W158" i="7"/>
  <c r="U158" i="7"/>
  <c r="V158" i="7" s="1"/>
  <c r="T158" i="7"/>
  <c r="S158" i="7"/>
  <c r="R158" i="7"/>
  <c r="Q158" i="7"/>
  <c r="W157" i="7"/>
  <c r="U157" i="7"/>
  <c r="V157" i="7" s="1"/>
  <c r="T157" i="7"/>
  <c r="S157" i="7"/>
  <c r="R157" i="7"/>
  <c r="Q157" i="7"/>
  <c r="W156" i="7"/>
  <c r="U156" i="7"/>
  <c r="V156" i="7" s="1"/>
  <c r="T156" i="7"/>
  <c r="X156" i="7" s="1"/>
  <c r="S156" i="7"/>
  <c r="R156" i="7"/>
  <c r="Q156" i="7"/>
  <c r="W155" i="7"/>
  <c r="U155" i="7"/>
  <c r="V155" i="7" s="1"/>
  <c r="T155" i="7"/>
  <c r="S155" i="7"/>
  <c r="R155" i="7"/>
  <c r="Q155" i="7"/>
  <c r="W154" i="7"/>
  <c r="V154" i="7"/>
  <c r="U154" i="7"/>
  <c r="T154" i="7"/>
  <c r="S154" i="7"/>
  <c r="R154" i="7"/>
  <c r="Q154" i="7"/>
  <c r="W153" i="7"/>
  <c r="U153" i="7"/>
  <c r="V153" i="7" s="1"/>
  <c r="T153" i="7"/>
  <c r="X153" i="7" s="1"/>
  <c r="S153" i="7"/>
  <c r="R153" i="7"/>
  <c r="Q153" i="7"/>
  <c r="W152" i="7"/>
  <c r="U152" i="7"/>
  <c r="V152" i="7" s="1"/>
  <c r="X152" i="7" s="1"/>
  <c r="T152" i="7"/>
  <c r="S152" i="7"/>
  <c r="R152" i="7"/>
  <c r="Q152" i="7"/>
  <c r="W151" i="7"/>
  <c r="U151" i="7"/>
  <c r="V151" i="7" s="1"/>
  <c r="T151" i="7"/>
  <c r="S151" i="7"/>
  <c r="R151" i="7"/>
  <c r="Q151" i="7"/>
  <c r="W150" i="7"/>
  <c r="U150" i="7"/>
  <c r="V150" i="7" s="1"/>
  <c r="T150" i="7"/>
  <c r="S150" i="7"/>
  <c r="R150" i="7"/>
  <c r="Q150" i="7"/>
  <c r="W149" i="7"/>
  <c r="U149" i="7"/>
  <c r="V149" i="7" s="1"/>
  <c r="T149" i="7"/>
  <c r="S149" i="7"/>
  <c r="R149" i="7"/>
  <c r="Q149" i="7"/>
  <c r="W148" i="7"/>
  <c r="U148" i="7"/>
  <c r="V148" i="7" s="1"/>
  <c r="X148" i="7" s="1"/>
  <c r="T148" i="7"/>
  <c r="S148" i="7"/>
  <c r="R148" i="7"/>
  <c r="Q148" i="7"/>
  <c r="W147" i="7"/>
  <c r="U147" i="7"/>
  <c r="V147" i="7" s="1"/>
  <c r="X147" i="7" s="1"/>
  <c r="T147" i="7"/>
  <c r="S147" i="7"/>
  <c r="R147" i="7"/>
  <c r="Q147" i="7"/>
  <c r="W146" i="7"/>
  <c r="U146" i="7"/>
  <c r="V146" i="7" s="1"/>
  <c r="T146" i="7"/>
  <c r="S146" i="7"/>
  <c r="R146" i="7"/>
  <c r="Q146" i="7"/>
  <c r="W145" i="7"/>
  <c r="U145" i="7"/>
  <c r="V145" i="7" s="1"/>
  <c r="T145" i="7"/>
  <c r="S145" i="7"/>
  <c r="R145" i="7"/>
  <c r="Q145" i="7"/>
  <c r="W144" i="7"/>
  <c r="U144" i="7"/>
  <c r="V144" i="7" s="1"/>
  <c r="T144" i="7"/>
  <c r="S144" i="7"/>
  <c r="R144" i="7"/>
  <c r="Q144" i="7"/>
  <c r="W143" i="7"/>
  <c r="U143" i="7"/>
  <c r="V143" i="7" s="1"/>
  <c r="T143" i="7"/>
  <c r="S143" i="7"/>
  <c r="R143" i="7"/>
  <c r="Q143" i="7"/>
  <c r="W142" i="7"/>
  <c r="U142" i="7"/>
  <c r="V142" i="7" s="1"/>
  <c r="X142" i="7" s="1"/>
  <c r="T142" i="7"/>
  <c r="S142" i="7"/>
  <c r="R142" i="7"/>
  <c r="Q142" i="7"/>
  <c r="W141" i="7"/>
  <c r="U141" i="7"/>
  <c r="V141" i="7" s="1"/>
  <c r="T141" i="7"/>
  <c r="S141" i="7"/>
  <c r="R141" i="7"/>
  <c r="Q141" i="7"/>
  <c r="W140" i="7"/>
  <c r="U140" i="7"/>
  <c r="V140" i="7" s="1"/>
  <c r="X140" i="7" s="1"/>
  <c r="T140" i="7"/>
  <c r="S140" i="7"/>
  <c r="R140" i="7"/>
  <c r="Q140" i="7"/>
  <c r="W139" i="7"/>
  <c r="U139" i="7"/>
  <c r="V139" i="7" s="1"/>
  <c r="T139" i="7"/>
  <c r="S139" i="7"/>
  <c r="R139" i="7"/>
  <c r="Q139" i="7"/>
  <c r="W138" i="7"/>
  <c r="U138" i="7"/>
  <c r="V138" i="7" s="1"/>
  <c r="T138" i="7"/>
  <c r="X138" i="7" s="1"/>
  <c r="S138" i="7"/>
  <c r="R138" i="7"/>
  <c r="Q138" i="7"/>
  <c r="W137" i="7"/>
  <c r="U137" i="7"/>
  <c r="V137" i="7" s="1"/>
  <c r="T137" i="7"/>
  <c r="S137" i="7"/>
  <c r="R137" i="7"/>
  <c r="Q137" i="7"/>
  <c r="W136" i="7"/>
  <c r="U136" i="7"/>
  <c r="V136" i="7" s="1"/>
  <c r="T136" i="7"/>
  <c r="S136" i="7"/>
  <c r="R136" i="7"/>
  <c r="Q136" i="7"/>
  <c r="W135" i="7"/>
  <c r="U135" i="7"/>
  <c r="V135" i="7" s="1"/>
  <c r="T135" i="7"/>
  <c r="S135" i="7"/>
  <c r="R135" i="7"/>
  <c r="Q135" i="7"/>
  <c r="W134" i="7"/>
  <c r="U134" i="7"/>
  <c r="V134" i="7" s="1"/>
  <c r="T134" i="7"/>
  <c r="S134" i="7"/>
  <c r="R134" i="7"/>
  <c r="Q134" i="7"/>
  <c r="W133" i="7"/>
  <c r="U133" i="7"/>
  <c r="V133" i="7" s="1"/>
  <c r="T133" i="7"/>
  <c r="X133" i="7" s="1"/>
  <c r="S133" i="7"/>
  <c r="R133" i="7"/>
  <c r="Q133" i="7"/>
  <c r="W132" i="7"/>
  <c r="U132" i="7"/>
  <c r="V132" i="7" s="1"/>
  <c r="X132" i="7" s="1"/>
  <c r="T132" i="7"/>
  <c r="S132" i="7"/>
  <c r="R132" i="7"/>
  <c r="Q132" i="7"/>
  <c r="W131" i="7"/>
  <c r="U131" i="7"/>
  <c r="V131" i="7" s="1"/>
  <c r="T131" i="7"/>
  <c r="S131" i="7"/>
  <c r="R131" i="7"/>
  <c r="Q131" i="7"/>
  <c r="W130" i="7"/>
  <c r="U130" i="7"/>
  <c r="V130" i="7" s="1"/>
  <c r="T130" i="7"/>
  <c r="X130" i="7" s="1"/>
  <c r="S130" i="7"/>
  <c r="R130" i="7"/>
  <c r="Q130" i="7"/>
  <c r="W129" i="7"/>
  <c r="U129" i="7"/>
  <c r="V129" i="7" s="1"/>
  <c r="T129" i="7"/>
  <c r="S129" i="7"/>
  <c r="R129" i="7"/>
  <c r="Q129" i="7"/>
  <c r="W128" i="7"/>
  <c r="U128" i="7"/>
  <c r="V128" i="7" s="1"/>
  <c r="T128" i="7"/>
  <c r="S128" i="7"/>
  <c r="R128" i="7"/>
  <c r="Q128" i="7"/>
  <c r="W127" i="7"/>
  <c r="V127" i="7"/>
  <c r="U127" i="7"/>
  <c r="T127" i="7"/>
  <c r="S127" i="7"/>
  <c r="R127" i="7"/>
  <c r="Q127" i="7"/>
  <c r="W126" i="7"/>
  <c r="U126" i="7"/>
  <c r="T126" i="7"/>
  <c r="S126" i="7"/>
  <c r="R126" i="7"/>
  <c r="Q126" i="7"/>
  <c r="W125" i="7"/>
  <c r="U125" i="7"/>
  <c r="V125" i="7" s="1"/>
  <c r="T125" i="7"/>
  <c r="X125" i="7" s="1"/>
  <c r="S125" i="7"/>
  <c r="R125" i="7"/>
  <c r="Q125" i="7"/>
  <c r="W124" i="7"/>
  <c r="U124" i="7"/>
  <c r="V124" i="7" s="1"/>
  <c r="T124" i="7"/>
  <c r="S124" i="7"/>
  <c r="R124" i="7"/>
  <c r="Q124" i="7"/>
  <c r="W123" i="7"/>
  <c r="U123" i="7"/>
  <c r="V123" i="7" s="1"/>
  <c r="T123" i="7"/>
  <c r="X123" i="7" s="1"/>
  <c r="S123" i="7"/>
  <c r="R123" i="7"/>
  <c r="Q123" i="7"/>
  <c r="W122" i="7"/>
  <c r="U122" i="7"/>
  <c r="V122" i="7" s="1"/>
  <c r="T122" i="7"/>
  <c r="S122" i="7"/>
  <c r="R122" i="7"/>
  <c r="Q122" i="7"/>
  <c r="W121" i="7"/>
  <c r="U121" i="7"/>
  <c r="V121" i="7" s="1"/>
  <c r="T121" i="7"/>
  <c r="S121" i="7"/>
  <c r="R121" i="7"/>
  <c r="Q121" i="7"/>
  <c r="W120" i="7"/>
  <c r="U120" i="7"/>
  <c r="V120" i="7" s="1"/>
  <c r="T120" i="7"/>
  <c r="S120" i="7"/>
  <c r="R120" i="7"/>
  <c r="Q120" i="7"/>
  <c r="W119" i="7"/>
  <c r="U119" i="7"/>
  <c r="V119" i="7" s="1"/>
  <c r="T119" i="7"/>
  <c r="S119" i="7"/>
  <c r="R119" i="7"/>
  <c r="Q119" i="7"/>
  <c r="W118" i="7"/>
  <c r="U118" i="7"/>
  <c r="V118" i="7" s="1"/>
  <c r="T118" i="7"/>
  <c r="X118" i="7" s="1"/>
  <c r="S118" i="7"/>
  <c r="R118" i="7"/>
  <c r="Q118" i="7"/>
  <c r="W117" i="7"/>
  <c r="U117" i="7"/>
  <c r="V117" i="7" s="1"/>
  <c r="T117" i="7"/>
  <c r="S117" i="7"/>
  <c r="R117" i="7"/>
  <c r="Q117" i="7"/>
  <c r="W116" i="7"/>
  <c r="U116" i="7"/>
  <c r="V116" i="7" s="1"/>
  <c r="T116" i="7"/>
  <c r="S116" i="7"/>
  <c r="R116" i="7"/>
  <c r="Q116" i="7"/>
  <c r="W115" i="7"/>
  <c r="U115" i="7"/>
  <c r="V115" i="7" s="1"/>
  <c r="T115" i="7"/>
  <c r="X115" i="7" s="1"/>
  <c r="S115" i="7"/>
  <c r="R115" i="7"/>
  <c r="Q115" i="7"/>
  <c r="W114" i="7"/>
  <c r="U114" i="7"/>
  <c r="V114" i="7" s="1"/>
  <c r="T114" i="7"/>
  <c r="S114" i="7"/>
  <c r="R114" i="7"/>
  <c r="Q114" i="7"/>
  <c r="W113" i="7"/>
  <c r="U113" i="7"/>
  <c r="V113" i="7" s="1"/>
  <c r="T113" i="7"/>
  <c r="S113" i="7"/>
  <c r="R113" i="7"/>
  <c r="Q113" i="7"/>
  <c r="W112" i="7"/>
  <c r="V112" i="7"/>
  <c r="U112" i="7"/>
  <c r="T112" i="7"/>
  <c r="S112" i="7"/>
  <c r="R112" i="7"/>
  <c r="Q112" i="7"/>
  <c r="W111" i="7"/>
  <c r="U111" i="7"/>
  <c r="V111" i="7" s="1"/>
  <c r="T111" i="7"/>
  <c r="S111" i="7"/>
  <c r="R111" i="7"/>
  <c r="Q111" i="7"/>
  <c r="W110" i="7"/>
  <c r="U110" i="7"/>
  <c r="V110" i="7" s="1"/>
  <c r="T110" i="7"/>
  <c r="S110" i="7"/>
  <c r="R110" i="7"/>
  <c r="Q110" i="7"/>
  <c r="W109" i="7"/>
  <c r="U109" i="7"/>
  <c r="V109" i="7" s="1"/>
  <c r="T109" i="7"/>
  <c r="S109" i="7"/>
  <c r="R109" i="7"/>
  <c r="Q109" i="7"/>
  <c r="W108" i="7"/>
  <c r="U108" i="7"/>
  <c r="V108" i="7" s="1"/>
  <c r="T108" i="7"/>
  <c r="S108" i="7"/>
  <c r="R108" i="7"/>
  <c r="Q108" i="7"/>
  <c r="W107" i="7"/>
  <c r="U107" i="7"/>
  <c r="V107" i="7" s="1"/>
  <c r="X107" i="7" s="1"/>
  <c r="T107" i="7"/>
  <c r="S107" i="7"/>
  <c r="R107" i="7"/>
  <c r="Q107" i="7"/>
  <c r="W106" i="7"/>
  <c r="U106" i="7"/>
  <c r="V106" i="7" s="1"/>
  <c r="T106" i="7"/>
  <c r="S106" i="7"/>
  <c r="R106" i="7"/>
  <c r="Q106" i="7"/>
  <c r="W105" i="7"/>
  <c r="U105" i="7"/>
  <c r="V105" i="7" s="1"/>
  <c r="T105" i="7"/>
  <c r="X105" i="7" s="1"/>
  <c r="S105" i="7"/>
  <c r="R105" i="7"/>
  <c r="Q105" i="7"/>
  <c r="W104" i="7"/>
  <c r="U104" i="7"/>
  <c r="V104" i="7" s="1"/>
  <c r="T104" i="7"/>
  <c r="S104" i="7"/>
  <c r="R104" i="7"/>
  <c r="Q104" i="7"/>
  <c r="W103" i="7"/>
  <c r="U103" i="7"/>
  <c r="V103" i="7" s="1"/>
  <c r="T103" i="7"/>
  <c r="S103" i="7"/>
  <c r="R103" i="7"/>
  <c r="Q103" i="7"/>
  <c r="W102" i="7"/>
  <c r="U102" i="7"/>
  <c r="V102" i="7" s="1"/>
  <c r="T102" i="7"/>
  <c r="S102" i="7"/>
  <c r="R102" i="7"/>
  <c r="Q102" i="7"/>
  <c r="W101" i="7"/>
  <c r="U101" i="7"/>
  <c r="V101" i="7" s="1"/>
  <c r="T101" i="7"/>
  <c r="S101" i="7"/>
  <c r="R101" i="7"/>
  <c r="Q101" i="7"/>
  <c r="W100" i="7"/>
  <c r="U100" i="7"/>
  <c r="V100" i="7" s="1"/>
  <c r="T100" i="7"/>
  <c r="X100" i="7" s="1"/>
  <c r="S100" i="7"/>
  <c r="R100" i="7"/>
  <c r="Q100" i="7"/>
  <c r="W99" i="7"/>
  <c r="U99" i="7"/>
  <c r="V99" i="7" s="1"/>
  <c r="T99" i="7"/>
  <c r="S99" i="7"/>
  <c r="R99" i="7"/>
  <c r="Q99" i="7"/>
  <c r="W98" i="7"/>
  <c r="U98" i="7"/>
  <c r="V98" i="7" s="1"/>
  <c r="T98" i="7"/>
  <c r="S98" i="7"/>
  <c r="R98" i="7"/>
  <c r="Q98" i="7"/>
  <c r="W97" i="7"/>
  <c r="U97" i="7"/>
  <c r="V97" i="7" s="1"/>
  <c r="T97" i="7"/>
  <c r="S97" i="7"/>
  <c r="R97" i="7"/>
  <c r="Q97" i="7"/>
  <c r="W96" i="7"/>
  <c r="U96" i="7"/>
  <c r="V96" i="7" s="1"/>
  <c r="T96" i="7"/>
  <c r="S96" i="7"/>
  <c r="R96" i="7"/>
  <c r="Q96" i="7"/>
  <c r="W95" i="7"/>
  <c r="U95" i="7"/>
  <c r="V95" i="7" s="1"/>
  <c r="T95" i="7"/>
  <c r="S95" i="7"/>
  <c r="R95" i="7"/>
  <c r="Q95" i="7"/>
  <c r="W94" i="7"/>
  <c r="U94" i="7"/>
  <c r="V94" i="7" s="1"/>
  <c r="T94" i="7"/>
  <c r="S94" i="7"/>
  <c r="R94" i="7"/>
  <c r="Q94" i="7"/>
  <c r="W93" i="7"/>
  <c r="U93" i="7"/>
  <c r="V93" i="7" s="1"/>
  <c r="T93" i="7"/>
  <c r="X93" i="7" s="1"/>
  <c r="S93" i="7"/>
  <c r="R93" i="7"/>
  <c r="Q93" i="7"/>
  <c r="W92" i="7"/>
  <c r="U92" i="7"/>
  <c r="V92" i="7" s="1"/>
  <c r="T92" i="7"/>
  <c r="S92" i="7"/>
  <c r="R92" i="7"/>
  <c r="Q92" i="7"/>
  <c r="W91" i="7"/>
  <c r="U91" i="7"/>
  <c r="V91" i="7" s="1"/>
  <c r="T91" i="7"/>
  <c r="S91" i="7"/>
  <c r="R91" i="7"/>
  <c r="Q91" i="7"/>
  <c r="W90" i="7"/>
  <c r="U90" i="7"/>
  <c r="V90" i="7" s="1"/>
  <c r="T90" i="7"/>
  <c r="S90" i="7"/>
  <c r="R90" i="7"/>
  <c r="Q90" i="7"/>
  <c r="W89" i="7"/>
  <c r="U89" i="7"/>
  <c r="V89" i="7" s="1"/>
  <c r="T89" i="7"/>
  <c r="S89" i="7"/>
  <c r="R89" i="7"/>
  <c r="Q89" i="7"/>
  <c r="W88" i="7"/>
  <c r="U88" i="7"/>
  <c r="V88" i="7" s="1"/>
  <c r="T88" i="7"/>
  <c r="S88" i="7"/>
  <c r="R88" i="7"/>
  <c r="Q88" i="7"/>
  <c r="W87" i="7"/>
  <c r="U87" i="7"/>
  <c r="V87" i="7" s="1"/>
  <c r="T87" i="7"/>
  <c r="S87" i="7"/>
  <c r="R87" i="7"/>
  <c r="Q87" i="7"/>
  <c r="W86" i="7"/>
  <c r="U86" i="7"/>
  <c r="V86" i="7" s="1"/>
  <c r="T86" i="7"/>
  <c r="S86" i="7"/>
  <c r="R86" i="7"/>
  <c r="Q86" i="7"/>
  <c r="W85" i="7"/>
  <c r="U85" i="7"/>
  <c r="V85" i="7" s="1"/>
  <c r="T85" i="7"/>
  <c r="S85" i="7"/>
  <c r="R85" i="7"/>
  <c r="Q85" i="7"/>
  <c r="W84" i="7"/>
  <c r="U84" i="7"/>
  <c r="V84" i="7" s="1"/>
  <c r="T84" i="7"/>
  <c r="S84" i="7"/>
  <c r="R84" i="7"/>
  <c r="Q84" i="7"/>
  <c r="W83" i="7"/>
  <c r="V83" i="7"/>
  <c r="U83" i="7"/>
  <c r="T83" i="7"/>
  <c r="S83" i="7"/>
  <c r="R83" i="7"/>
  <c r="Q83" i="7"/>
  <c r="W82" i="7"/>
  <c r="U82" i="7"/>
  <c r="V82" i="7" s="1"/>
  <c r="T82" i="7"/>
  <c r="S82" i="7"/>
  <c r="R82" i="7"/>
  <c r="Q82" i="7"/>
  <c r="W81" i="7"/>
  <c r="U81" i="7"/>
  <c r="V81" i="7" s="1"/>
  <c r="T81" i="7"/>
  <c r="S81" i="7"/>
  <c r="R81" i="7"/>
  <c r="Q81" i="7"/>
  <c r="W80" i="7"/>
  <c r="U80" i="7"/>
  <c r="V80" i="7" s="1"/>
  <c r="T80" i="7"/>
  <c r="S80" i="7"/>
  <c r="R80" i="7"/>
  <c r="Q80" i="7"/>
  <c r="W79" i="7"/>
  <c r="V79" i="7"/>
  <c r="X79" i="7" s="1"/>
  <c r="U79" i="7"/>
  <c r="T79" i="7"/>
  <c r="S79" i="7"/>
  <c r="R79" i="7"/>
  <c r="Q79" i="7"/>
  <c r="W78" i="7"/>
  <c r="U78" i="7"/>
  <c r="V78" i="7" s="1"/>
  <c r="T78" i="7"/>
  <c r="S78" i="7"/>
  <c r="R78" i="7"/>
  <c r="Q78" i="7"/>
  <c r="W77" i="7"/>
  <c r="V77" i="7"/>
  <c r="X77" i="7" s="1"/>
  <c r="U77" i="7"/>
  <c r="T77" i="7"/>
  <c r="S77" i="7"/>
  <c r="R77" i="7"/>
  <c r="Q77" i="7"/>
  <c r="W76" i="7"/>
  <c r="U76" i="7"/>
  <c r="V76" i="7" s="1"/>
  <c r="T76" i="7"/>
  <c r="S76" i="7"/>
  <c r="R76" i="7"/>
  <c r="Q76" i="7"/>
  <c r="W75" i="7"/>
  <c r="U75" i="7"/>
  <c r="V75" i="7" s="1"/>
  <c r="T75" i="7"/>
  <c r="S75" i="7"/>
  <c r="R75" i="7"/>
  <c r="Q75" i="7"/>
  <c r="W74" i="7"/>
  <c r="U74" i="7"/>
  <c r="V74" i="7" s="1"/>
  <c r="T74" i="7"/>
  <c r="S74" i="7"/>
  <c r="R74" i="7"/>
  <c r="Q74" i="7"/>
  <c r="W73" i="7"/>
  <c r="U73" i="7"/>
  <c r="V73" i="7" s="1"/>
  <c r="X73" i="7" s="1"/>
  <c r="T73" i="7"/>
  <c r="S73" i="7"/>
  <c r="R73" i="7"/>
  <c r="Q73" i="7"/>
  <c r="W72" i="7"/>
  <c r="U72" i="7"/>
  <c r="V72" i="7" s="1"/>
  <c r="T72" i="7"/>
  <c r="S72" i="7"/>
  <c r="R72" i="7"/>
  <c r="Q72" i="7"/>
  <c r="W71" i="7"/>
  <c r="U71" i="7"/>
  <c r="V71" i="7" s="1"/>
  <c r="X71" i="7" s="1"/>
  <c r="T71" i="7"/>
  <c r="S71" i="7"/>
  <c r="R71" i="7"/>
  <c r="Q71" i="7"/>
  <c r="W70" i="7"/>
  <c r="U70" i="7"/>
  <c r="V70" i="7" s="1"/>
  <c r="T70" i="7"/>
  <c r="S70" i="7"/>
  <c r="R70" i="7"/>
  <c r="Q70" i="7"/>
  <c r="W69" i="7"/>
  <c r="U69" i="7"/>
  <c r="V69" i="7" s="1"/>
  <c r="T69" i="7"/>
  <c r="S69" i="7"/>
  <c r="R69" i="7"/>
  <c r="Q69" i="7"/>
  <c r="W68" i="7"/>
  <c r="U68" i="7"/>
  <c r="V68" i="7" s="1"/>
  <c r="X68" i="7" s="1"/>
  <c r="T68" i="7"/>
  <c r="S68" i="7"/>
  <c r="R68" i="7"/>
  <c r="Q68" i="7"/>
  <c r="W67" i="7"/>
  <c r="U67" i="7"/>
  <c r="V67" i="7" s="1"/>
  <c r="T67" i="7"/>
  <c r="S67" i="7"/>
  <c r="R67" i="7"/>
  <c r="Q67" i="7"/>
  <c r="W66" i="7"/>
  <c r="U66" i="7"/>
  <c r="V66" i="7" s="1"/>
  <c r="X66" i="7" s="1"/>
  <c r="T66" i="7"/>
  <c r="S66" i="7"/>
  <c r="R66" i="7"/>
  <c r="Q66" i="7"/>
  <c r="W65" i="7"/>
  <c r="U65" i="7"/>
  <c r="V65" i="7" s="1"/>
  <c r="T65" i="7"/>
  <c r="S65" i="7"/>
  <c r="R65" i="7"/>
  <c r="Q65" i="7"/>
  <c r="W64" i="7"/>
  <c r="U64" i="7"/>
  <c r="V64" i="7" s="1"/>
  <c r="T64" i="7"/>
  <c r="S64" i="7"/>
  <c r="R64" i="7"/>
  <c r="Q64" i="7"/>
  <c r="W63" i="7"/>
  <c r="V63" i="7"/>
  <c r="X63" i="7" s="1"/>
  <c r="U63" i="7"/>
  <c r="T63" i="7"/>
  <c r="S63" i="7"/>
  <c r="R63" i="7"/>
  <c r="Q63" i="7"/>
  <c r="W62" i="7"/>
  <c r="U62" i="7"/>
  <c r="V62" i="7" s="1"/>
  <c r="T62" i="7"/>
  <c r="S62" i="7"/>
  <c r="R62" i="7"/>
  <c r="Q62" i="7"/>
  <c r="W61" i="7"/>
  <c r="U61" i="7"/>
  <c r="V61" i="7" s="1"/>
  <c r="X61" i="7" s="1"/>
  <c r="T61" i="7"/>
  <c r="S61" i="7"/>
  <c r="R61" i="7"/>
  <c r="Q61" i="7"/>
  <c r="W60" i="7"/>
  <c r="U60" i="7"/>
  <c r="V60" i="7" s="1"/>
  <c r="T60" i="7"/>
  <c r="S60" i="7"/>
  <c r="R60" i="7"/>
  <c r="Q60" i="7"/>
  <c r="W59" i="7"/>
  <c r="V59" i="7"/>
  <c r="U59" i="7"/>
  <c r="T59" i="7"/>
  <c r="X59" i="7" s="1"/>
  <c r="S59" i="7"/>
  <c r="R59" i="7"/>
  <c r="Q59" i="7"/>
  <c r="W58" i="7"/>
  <c r="U58" i="7"/>
  <c r="V58" i="7" s="1"/>
  <c r="X58" i="7" s="1"/>
  <c r="T58" i="7"/>
  <c r="S58" i="7"/>
  <c r="R58" i="7"/>
  <c r="Q58" i="7"/>
  <c r="W57" i="7"/>
  <c r="U57" i="7"/>
  <c r="V57" i="7" s="1"/>
  <c r="T57" i="7"/>
  <c r="S57" i="7"/>
  <c r="R57" i="7"/>
  <c r="Q57" i="7"/>
  <c r="W56" i="7"/>
  <c r="U56" i="7"/>
  <c r="V56" i="7" s="1"/>
  <c r="T56" i="7"/>
  <c r="S56" i="7"/>
  <c r="R56" i="7"/>
  <c r="Q56" i="7"/>
  <c r="W55" i="7"/>
  <c r="U55" i="7"/>
  <c r="V55" i="7" s="1"/>
  <c r="T55" i="7"/>
  <c r="S55" i="7"/>
  <c r="R55" i="7"/>
  <c r="Q55" i="7"/>
  <c r="W54" i="7"/>
  <c r="U54" i="7"/>
  <c r="V54" i="7" s="1"/>
  <c r="T54" i="7"/>
  <c r="S54" i="7"/>
  <c r="R54" i="7"/>
  <c r="Q54" i="7"/>
  <c r="W53" i="7"/>
  <c r="U53" i="7"/>
  <c r="V53" i="7" s="1"/>
  <c r="X53" i="7" s="1"/>
  <c r="T53" i="7"/>
  <c r="S53" i="7"/>
  <c r="R53" i="7"/>
  <c r="Q53" i="7"/>
  <c r="W52" i="7"/>
  <c r="U52" i="7"/>
  <c r="V52" i="7" s="1"/>
  <c r="T52" i="7"/>
  <c r="S52" i="7"/>
  <c r="R52" i="7"/>
  <c r="Q52" i="7"/>
  <c r="W51" i="7"/>
  <c r="U51" i="7"/>
  <c r="V51" i="7" s="1"/>
  <c r="T51" i="7"/>
  <c r="S51" i="7"/>
  <c r="R51" i="7"/>
  <c r="Q51" i="7"/>
  <c r="W50" i="7"/>
  <c r="U50" i="7"/>
  <c r="V50" i="7" s="1"/>
  <c r="T50" i="7"/>
  <c r="X50" i="7" s="1"/>
  <c r="S50" i="7"/>
  <c r="R50" i="7"/>
  <c r="Q50" i="7"/>
  <c r="W49" i="7"/>
  <c r="U49" i="7"/>
  <c r="V49" i="7" s="1"/>
  <c r="T49" i="7"/>
  <c r="S49" i="7"/>
  <c r="R49" i="7"/>
  <c r="Q49" i="7"/>
  <c r="W48" i="7"/>
  <c r="V48" i="7"/>
  <c r="U48" i="7"/>
  <c r="T48" i="7"/>
  <c r="S48" i="7"/>
  <c r="R48" i="7"/>
  <c r="Q48" i="7"/>
  <c r="W47" i="7"/>
  <c r="U47" i="7"/>
  <c r="V47" i="7" s="1"/>
  <c r="T47" i="7"/>
  <c r="S47" i="7"/>
  <c r="R47" i="7"/>
  <c r="Q47" i="7"/>
  <c r="W46" i="7"/>
  <c r="U46" i="7"/>
  <c r="V46" i="7" s="1"/>
  <c r="X46" i="7" s="1"/>
  <c r="T46" i="7"/>
  <c r="S46" i="7"/>
  <c r="R46" i="7"/>
  <c r="Q46" i="7"/>
  <c r="W45" i="7"/>
  <c r="U45" i="7"/>
  <c r="V45" i="7" s="1"/>
  <c r="T45" i="7"/>
  <c r="S45" i="7"/>
  <c r="R45" i="7"/>
  <c r="Q45" i="7"/>
  <c r="W44" i="7"/>
  <c r="U44" i="7"/>
  <c r="V44" i="7" s="1"/>
  <c r="X44" i="7" s="1"/>
  <c r="T44" i="7"/>
  <c r="S44" i="7"/>
  <c r="R44" i="7"/>
  <c r="Q44" i="7"/>
  <c r="W43" i="7"/>
  <c r="U43" i="7"/>
  <c r="V43" i="7" s="1"/>
  <c r="T43" i="7"/>
  <c r="S43" i="7"/>
  <c r="R43" i="7"/>
  <c r="Q43" i="7"/>
  <c r="W42" i="7"/>
  <c r="U42" i="7"/>
  <c r="V42" i="7" s="1"/>
  <c r="T42" i="7"/>
  <c r="X42" i="7" s="1"/>
  <c r="S42" i="7"/>
  <c r="R42" i="7"/>
  <c r="Q42" i="7"/>
  <c r="W41" i="7"/>
  <c r="U41" i="7"/>
  <c r="V41" i="7" s="1"/>
  <c r="X41" i="7" s="1"/>
  <c r="T41" i="7"/>
  <c r="S41" i="7"/>
  <c r="R41" i="7"/>
  <c r="Q41" i="7"/>
  <c r="W40" i="7"/>
  <c r="U40" i="7"/>
  <c r="V40" i="7" s="1"/>
  <c r="T40" i="7"/>
  <c r="S40" i="7"/>
  <c r="R40" i="7"/>
  <c r="Q40" i="7"/>
  <c r="W39" i="7"/>
  <c r="U39" i="7"/>
  <c r="V39" i="7" s="1"/>
  <c r="T39" i="7"/>
  <c r="S39" i="7"/>
  <c r="R39" i="7"/>
  <c r="Q39" i="7"/>
  <c r="W38" i="7"/>
  <c r="V38" i="7"/>
  <c r="X38" i="7" s="1"/>
  <c r="U38" i="7"/>
  <c r="T38" i="7"/>
  <c r="S38" i="7"/>
  <c r="R38" i="7"/>
  <c r="Q38" i="7"/>
  <c r="W37" i="7"/>
  <c r="U37" i="7"/>
  <c r="V37" i="7" s="1"/>
  <c r="T37" i="7"/>
  <c r="X37" i="7" s="1"/>
  <c r="S37" i="7"/>
  <c r="R37" i="7"/>
  <c r="Q37" i="7"/>
  <c r="W36" i="7"/>
  <c r="U36" i="7"/>
  <c r="V36" i="7" s="1"/>
  <c r="T36" i="7"/>
  <c r="S36" i="7"/>
  <c r="R36" i="7"/>
  <c r="Q36" i="7"/>
  <c r="W35" i="7"/>
  <c r="U35" i="7"/>
  <c r="V35" i="7" s="1"/>
  <c r="T35" i="7"/>
  <c r="S35" i="7"/>
  <c r="R35" i="7"/>
  <c r="Q35" i="7"/>
  <c r="W34" i="7"/>
  <c r="U34" i="7"/>
  <c r="V34" i="7" s="1"/>
  <c r="T34" i="7"/>
  <c r="S34" i="7"/>
  <c r="R34" i="7"/>
  <c r="Q34" i="7"/>
  <c r="W33" i="7"/>
  <c r="U33" i="7"/>
  <c r="V33" i="7" s="1"/>
  <c r="T33" i="7"/>
  <c r="S33" i="7"/>
  <c r="R33" i="7"/>
  <c r="Q33" i="7"/>
  <c r="W32" i="7"/>
  <c r="U32" i="7"/>
  <c r="V32" i="7" s="1"/>
  <c r="T32" i="7"/>
  <c r="X32" i="7" s="1"/>
  <c r="S32" i="7"/>
  <c r="R32" i="7"/>
  <c r="Q32" i="7"/>
  <c r="W31" i="7"/>
  <c r="U31" i="7"/>
  <c r="V31" i="7" s="1"/>
  <c r="X31" i="7" s="1"/>
  <c r="T31" i="7"/>
  <c r="S31" i="7"/>
  <c r="R31" i="7"/>
  <c r="Q31" i="7"/>
  <c r="W30" i="7"/>
  <c r="U30" i="7"/>
  <c r="V30" i="7" s="1"/>
  <c r="T30" i="7"/>
  <c r="X30" i="7" s="1"/>
  <c r="S30" i="7"/>
  <c r="R30" i="7"/>
  <c r="Q30" i="7"/>
  <c r="W29" i="7"/>
  <c r="U29" i="7"/>
  <c r="T29" i="7"/>
  <c r="S29" i="7"/>
  <c r="R29" i="7"/>
  <c r="Q29" i="7"/>
  <c r="W28" i="7"/>
  <c r="U28" i="7"/>
  <c r="V28" i="7" s="1"/>
  <c r="T28" i="7"/>
  <c r="S28" i="7"/>
  <c r="R28" i="7"/>
  <c r="Q28" i="7"/>
  <c r="W27" i="7"/>
  <c r="U27" i="7"/>
  <c r="V27" i="7" s="1"/>
  <c r="T27" i="7"/>
  <c r="S27" i="7"/>
  <c r="R27" i="7"/>
  <c r="Q27" i="7"/>
  <c r="W26" i="7"/>
  <c r="U26" i="7"/>
  <c r="V26" i="7" s="1"/>
  <c r="T26" i="7"/>
  <c r="S26" i="7"/>
  <c r="R26" i="7"/>
  <c r="Q26" i="7"/>
  <c r="W25" i="7"/>
  <c r="U25" i="7"/>
  <c r="V25" i="7" s="1"/>
  <c r="T25" i="7"/>
  <c r="S25" i="7"/>
  <c r="R25" i="7"/>
  <c r="Q25" i="7"/>
  <c r="W24" i="7"/>
  <c r="V24" i="7"/>
  <c r="U24" i="7"/>
  <c r="T24" i="7"/>
  <c r="X24" i="7" s="1"/>
  <c r="S24" i="7"/>
  <c r="R24" i="7"/>
  <c r="Q24" i="7"/>
  <c r="W23" i="7"/>
  <c r="U23" i="7"/>
  <c r="V23" i="7" s="1"/>
  <c r="X23" i="7" s="1"/>
  <c r="T23" i="7"/>
  <c r="S23" i="7"/>
  <c r="R23" i="7"/>
  <c r="Q23" i="7"/>
  <c r="W22" i="7"/>
  <c r="U22" i="7"/>
  <c r="V22" i="7" s="1"/>
  <c r="T22" i="7"/>
  <c r="S22" i="7"/>
  <c r="R22" i="7"/>
  <c r="Q22" i="7"/>
  <c r="W21" i="7"/>
  <c r="V21" i="7"/>
  <c r="U21" i="7"/>
  <c r="T21" i="7"/>
  <c r="S21" i="7"/>
  <c r="R21" i="7"/>
  <c r="Q21" i="7"/>
  <c r="W20" i="7"/>
  <c r="U20" i="7"/>
  <c r="V20" i="7" s="1"/>
  <c r="T20" i="7"/>
  <c r="S20" i="7"/>
  <c r="R20" i="7"/>
  <c r="Q20" i="7"/>
  <c r="W19" i="7"/>
  <c r="U19" i="7"/>
  <c r="V19" i="7" s="1"/>
  <c r="T19" i="7"/>
  <c r="S19" i="7"/>
  <c r="R19" i="7"/>
  <c r="Q19" i="7"/>
  <c r="W18" i="7"/>
  <c r="V18" i="7"/>
  <c r="X18" i="7" s="1"/>
  <c r="U18" i="7"/>
  <c r="T18" i="7"/>
  <c r="S18" i="7"/>
  <c r="R18" i="7"/>
  <c r="Q18" i="7"/>
  <c r="W17" i="7"/>
  <c r="U17" i="7"/>
  <c r="V17" i="7" s="1"/>
  <c r="T17" i="7"/>
  <c r="S17" i="7"/>
  <c r="R17" i="7"/>
  <c r="Q17" i="7"/>
  <c r="W16" i="7"/>
  <c r="U16" i="7"/>
  <c r="V16" i="7" s="1"/>
  <c r="T16" i="7"/>
  <c r="S16" i="7"/>
  <c r="R16" i="7"/>
  <c r="Q16" i="7"/>
  <c r="W15" i="7"/>
  <c r="U15" i="7"/>
  <c r="T15" i="7"/>
  <c r="S15" i="7"/>
  <c r="R15" i="7"/>
  <c r="Q15" i="7"/>
  <c r="W14" i="7"/>
  <c r="U14" i="7"/>
  <c r="V14" i="7" s="1"/>
  <c r="X14" i="7" s="1"/>
  <c r="T14" i="7"/>
  <c r="S14" i="7"/>
  <c r="R14" i="7"/>
  <c r="Q14" i="7"/>
  <c r="O9" i="7"/>
  <c r="N9" i="7"/>
  <c r="C9" i="7"/>
  <c r="N8" i="7"/>
  <c r="C8" i="7"/>
  <c r="N7" i="7"/>
  <c r="C7" i="7"/>
  <c r="N6" i="7"/>
  <c r="C6" i="7"/>
  <c r="N5" i="7"/>
  <c r="C5" i="7"/>
  <c r="W813" i="6"/>
  <c r="V813" i="6"/>
  <c r="U813" i="6"/>
  <c r="W812" i="6"/>
  <c r="V812" i="6"/>
  <c r="U812" i="6"/>
  <c r="W811" i="6"/>
  <c r="V811" i="6"/>
  <c r="U811" i="6"/>
  <c r="W810" i="6"/>
  <c r="V810" i="6"/>
  <c r="U810" i="6"/>
  <c r="W809" i="6"/>
  <c r="V809" i="6"/>
  <c r="U809" i="6"/>
  <c r="W808" i="6"/>
  <c r="V808" i="6"/>
  <c r="U808" i="6"/>
  <c r="W807" i="6"/>
  <c r="V807" i="6"/>
  <c r="U807" i="6"/>
  <c r="W806" i="6"/>
  <c r="V806" i="6"/>
  <c r="U806" i="6"/>
  <c r="W805" i="6"/>
  <c r="V805" i="6"/>
  <c r="U805" i="6"/>
  <c r="W804" i="6"/>
  <c r="V804" i="6"/>
  <c r="U804" i="6"/>
  <c r="W803" i="6"/>
  <c r="V803" i="6"/>
  <c r="U803" i="6"/>
  <c r="W802" i="6"/>
  <c r="V802" i="6"/>
  <c r="U802" i="6"/>
  <c r="W801" i="6"/>
  <c r="V801" i="6"/>
  <c r="U801" i="6"/>
  <c r="W800" i="6"/>
  <c r="V800" i="6"/>
  <c r="U800" i="6"/>
  <c r="W799" i="6"/>
  <c r="V799" i="6"/>
  <c r="U799" i="6"/>
  <c r="W798" i="6"/>
  <c r="V798" i="6"/>
  <c r="U798" i="6"/>
  <c r="W797" i="6"/>
  <c r="V797" i="6"/>
  <c r="U797" i="6"/>
  <c r="W796" i="6"/>
  <c r="V796" i="6"/>
  <c r="U796" i="6"/>
  <c r="W795" i="6"/>
  <c r="V795" i="6"/>
  <c r="U795" i="6"/>
  <c r="W794" i="6"/>
  <c r="V794" i="6"/>
  <c r="U794" i="6"/>
  <c r="W793" i="6"/>
  <c r="V793" i="6"/>
  <c r="U793" i="6"/>
  <c r="W792" i="6"/>
  <c r="V792" i="6"/>
  <c r="U792" i="6"/>
  <c r="W791" i="6"/>
  <c r="V791" i="6"/>
  <c r="U791" i="6"/>
  <c r="W790" i="6"/>
  <c r="V790" i="6"/>
  <c r="U790" i="6"/>
  <c r="W789" i="6"/>
  <c r="V789" i="6"/>
  <c r="U789" i="6"/>
  <c r="W788" i="6"/>
  <c r="V788" i="6"/>
  <c r="U788" i="6"/>
  <c r="W787" i="6"/>
  <c r="V787" i="6"/>
  <c r="U787" i="6"/>
  <c r="W786" i="6"/>
  <c r="V786" i="6"/>
  <c r="U786" i="6"/>
  <c r="W785" i="6"/>
  <c r="V785" i="6"/>
  <c r="U785" i="6"/>
  <c r="W784" i="6"/>
  <c r="V784" i="6"/>
  <c r="U784" i="6"/>
  <c r="W783" i="6"/>
  <c r="V783" i="6"/>
  <c r="U783" i="6"/>
  <c r="W782" i="6"/>
  <c r="V782" i="6"/>
  <c r="U782" i="6"/>
  <c r="W781" i="6"/>
  <c r="V781" i="6"/>
  <c r="U781" i="6"/>
  <c r="W780" i="6"/>
  <c r="V780" i="6"/>
  <c r="U780" i="6"/>
  <c r="W779" i="6"/>
  <c r="V779" i="6"/>
  <c r="U779" i="6"/>
  <c r="W778" i="6"/>
  <c r="V778" i="6"/>
  <c r="U778" i="6"/>
  <c r="W777" i="6"/>
  <c r="V777" i="6"/>
  <c r="U777" i="6"/>
  <c r="W776" i="6"/>
  <c r="V776" i="6"/>
  <c r="U776" i="6"/>
  <c r="W775" i="6"/>
  <c r="V775" i="6"/>
  <c r="U775" i="6"/>
  <c r="W774" i="6"/>
  <c r="V774" i="6"/>
  <c r="U774" i="6"/>
  <c r="W773" i="6"/>
  <c r="V773" i="6"/>
  <c r="U773" i="6"/>
  <c r="W772" i="6"/>
  <c r="V772" i="6"/>
  <c r="U772" i="6"/>
  <c r="W771" i="6"/>
  <c r="V771" i="6"/>
  <c r="U771" i="6"/>
  <c r="W770" i="6"/>
  <c r="V770" i="6"/>
  <c r="U770" i="6"/>
  <c r="W769" i="6"/>
  <c r="V769" i="6"/>
  <c r="U769" i="6"/>
  <c r="W768" i="6"/>
  <c r="V768" i="6"/>
  <c r="U768" i="6"/>
  <c r="W767" i="6"/>
  <c r="V767" i="6"/>
  <c r="U767" i="6"/>
  <c r="W766" i="6"/>
  <c r="V766" i="6"/>
  <c r="U766" i="6"/>
  <c r="W765" i="6"/>
  <c r="V765" i="6"/>
  <c r="U765" i="6"/>
  <c r="W764" i="6"/>
  <c r="V764" i="6"/>
  <c r="U764" i="6"/>
  <c r="W763" i="6"/>
  <c r="V763" i="6"/>
  <c r="U763" i="6"/>
  <c r="W762" i="6"/>
  <c r="V762" i="6"/>
  <c r="U762" i="6"/>
  <c r="W761" i="6"/>
  <c r="V761" i="6"/>
  <c r="U761" i="6"/>
  <c r="W760" i="6"/>
  <c r="V760" i="6"/>
  <c r="U760" i="6"/>
  <c r="W759" i="6"/>
  <c r="V759" i="6"/>
  <c r="U759" i="6"/>
  <c r="W758" i="6"/>
  <c r="V758" i="6"/>
  <c r="U758" i="6"/>
  <c r="W757" i="6"/>
  <c r="V757" i="6"/>
  <c r="U757" i="6"/>
  <c r="W756" i="6"/>
  <c r="V756" i="6"/>
  <c r="U756" i="6"/>
  <c r="W755" i="6"/>
  <c r="V755" i="6"/>
  <c r="U755" i="6"/>
  <c r="W754" i="6"/>
  <c r="V754" i="6"/>
  <c r="U754" i="6"/>
  <c r="W753" i="6"/>
  <c r="V753" i="6"/>
  <c r="U753" i="6"/>
  <c r="W752" i="6"/>
  <c r="V752" i="6"/>
  <c r="U752" i="6"/>
  <c r="W751" i="6"/>
  <c r="V751" i="6"/>
  <c r="U751" i="6"/>
  <c r="W750" i="6"/>
  <c r="V750" i="6"/>
  <c r="U750" i="6"/>
  <c r="W749" i="6"/>
  <c r="V749" i="6"/>
  <c r="U749" i="6"/>
  <c r="W748" i="6"/>
  <c r="V748" i="6"/>
  <c r="U748" i="6"/>
  <c r="W747" i="6"/>
  <c r="V747" i="6"/>
  <c r="U747" i="6"/>
  <c r="W746" i="6"/>
  <c r="V746" i="6"/>
  <c r="U746" i="6"/>
  <c r="W745" i="6"/>
  <c r="V745" i="6"/>
  <c r="U745" i="6"/>
  <c r="W744" i="6"/>
  <c r="V744" i="6"/>
  <c r="U744" i="6"/>
  <c r="W743" i="6"/>
  <c r="V743" i="6"/>
  <c r="U743" i="6"/>
  <c r="W742" i="6"/>
  <c r="V742" i="6"/>
  <c r="U742" i="6"/>
  <c r="W741" i="6"/>
  <c r="V741" i="6"/>
  <c r="U741" i="6"/>
  <c r="W740" i="6"/>
  <c r="V740" i="6"/>
  <c r="U740" i="6"/>
  <c r="W739" i="6"/>
  <c r="V739" i="6"/>
  <c r="U739" i="6"/>
  <c r="W738" i="6"/>
  <c r="V738" i="6"/>
  <c r="U738" i="6"/>
  <c r="W737" i="6"/>
  <c r="V737" i="6"/>
  <c r="U737" i="6"/>
  <c r="W736" i="6"/>
  <c r="V736" i="6"/>
  <c r="U736" i="6"/>
  <c r="W735" i="6"/>
  <c r="V735" i="6"/>
  <c r="U735" i="6"/>
  <c r="W734" i="6"/>
  <c r="V734" i="6"/>
  <c r="U734" i="6"/>
  <c r="W733" i="6"/>
  <c r="V733" i="6"/>
  <c r="U733" i="6"/>
  <c r="W732" i="6"/>
  <c r="V732" i="6"/>
  <c r="U732" i="6"/>
  <c r="W731" i="6"/>
  <c r="V731" i="6"/>
  <c r="U731" i="6"/>
  <c r="W730" i="6"/>
  <c r="V730" i="6"/>
  <c r="U730" i="6"/>
  <c r="W729" i="6"/>
  <c r="V729" i="6"/>
  <c r="U729" i="6"/>
  <c r="W728" i="6"/>
  <c r="V728" i="6"/>
  <c r="U728" i="6"/>
  <c r="W727" i="6"/>
  <c r="V727" i="6"/>
  <c r="U727" i="6"/>
  <c r="W726" i="6"/>
  <c r="V726" i="6"/>
  <c r="U726" i="6"/>
  <c r="W725" i="6"/>
  <c r="V725" i="6"/>
  <c r="U725" i="6"/>
  <c r="W724" i="6"/>
  <c r="V724" i="6"/>
  <c r="U724" i="6"/>
  <c r="W723" i="6"/>
  <c r="V723" i="6"/>
  <c r="U723" i="6"/>
  <c r="W722" i="6"/>
  <c r="V722" i="6"/>
  <c r="U722" i="6"/>
  <c r="W721" i="6"/>
  <c r="V721" i="6"/>
  <c r="U721" i="6"/>
  <c r="W720" i="6"/>
  <c r="V720" i="6"/>
  <c r="U720" i="6"/>
  <c r="W719" i="6"/>
  <c r="V719" i="6"/>
  <c r="U719" i="6"/>
  <c r="W718" i="6"/>
  <c r="V718" i="6"/>
  <c r="U718" i="6"/>
  <c r="W717" i="6"/>
  <c r="V717" i="6"/>
  <c r="U717" i="6"/>
  <c r="W716" i="6"/>
  <c r="V716" i="6"/>
  <c r="U716" i="6"/>
  <c r="W715" i="6"/>
  <c r="V715" i="6"/>
  <c r="U715" i="6"/>
  <c r="W714" i="6"/>
  <c r="V714" i="6"/>
  <c r="U714" i="6"/>
  <c r="W713" i="6"/>
  <c r="V713" i="6"/>
  <c r="U713" i="6"/>
  <c r="W712" i="6"/>
  <c r="V712" i="6"/>
  <c r="U712" i="6"/>
  <c r="W711" i="6"/>
  <c r="V711" i="6"/>
  <c r="U711" i="6"/>
  <c r="W710" i="6"/>
  <c r="V710" i="6"/>
  <c r="U710" i="6"/>
  <c r="W709" i="6"/>
  <c r="V709" i="6"/>
  <c r="U709" i="6"/>
  <c r="W708" i="6"/>
  <c r="V708" i="6"/>
  <c r="U708" i="6"/>
  <c r="W707" i="6"/>
  <c r="V707" i="6"/>
  <c r="U707" i="6"/>
  <c r="W706" i="6"/>
  <c r="V706" i="6"/>
  <c r="U706" i="6"/>
  <c r="W705" i="6"/>
  <c r="V705" i="6"/>
  <c r="U705" i="6"/>
  <c r="W704" i="6"/>
  <c r="V704" i="6"/>
  <c r="U704" i="6"/>
  <c r="W703" i="6"/>
  <c r="V703" i="6"/>
  <c r="U703" i="6"/>
  <c r="W702" i="6"/>
  <c r="V702" i="6"/>
  <c r="U702" i="6"/>
  <c r="W701" i="6"/>
  <c r="V701" i="6"/>
  <c r="U701" i="6"/>
  <c r="W700" i="6"/>
  <c r="V700" i="6"/>
  <c r="U700" i="6"/>
  <c r="W699" i="6"/>
  <c r="V699" i="6"/>
  <c r="U699" i="6"/>
  <c r="W698" i="6"/>
  <c r="V698" i="6"/>
  <c r="U698" i="6"/>
  <c r="W697" i="6"/>
  <c r="V697" i="6"/>
  <c r="U697" i="6"/>
  <c r="W696" i="6"/>
  <c r="V696" i="6"/>
  <c r="U696" i="6"/>
  <c r="W695" i="6"/>
  <c r="V695" i="6"/>
  <c r="U695" i="6"/>
  <c r="W694" i="6"/>
  <c r="V694" i="6"/>
  <c r="U694" i="6"/>
  <c r="W693" i="6"/>
  <c r="V693" i="6"/>
  <c r="U693" i="6"/>
  <c r="W692" i="6"/>
  <c r="V692" i="6"/>
  <c r="U692" i="6"/>
  <c r="W691" i="6"/>
  <c r="V691" i="6"/>
  <c r="U691" i="6"/>
  <c r="W690" i="6"/>
  <c r="V690" i="6"/>
  <c r="U690" i="6"/>
  <c r="W689" i="6"/>
  <c r="V689" i="6"/>
  <c r="U689" i="6"/>
  <c r="W688" i="6"/>
  <c r="V688" i="6"/>
  <c r="U688" i="6"/>
  <c r="W687" i="6"/>
  <c r="V687" i="6"/>
  <c r="U687" i="6"/>
  <c r="W686" i="6"/>
  <c r="V686" i="6"/>
  <c r="U686" i="6"/>
  <c r="W685" i="6"/>
  <c r="V685" i="6"/>
  <c r="U685" i="6"/>
  <c r="W684" i="6"/>
  <c r="V684" i="6"/>
  <c r="U684" i="6"/>
  <c r="W683" i="6"/>
  <c r="V683" i="6"/>
  <c r="U683" i="6"/>
  <c r="W682" i="6"/>
  <c r="V682" i="6"/>
  <c r="U682" i="6"/>
  <c r="W681" i="6"/>
  <c r="V681" i="6"/>
  <c r="U681" i="6"/>
  <c r="W680" i="6"/>
  <c r="V680" i="6"/>
  <c r="U680" i="6"/>
  <c r="W679" i="6"/>
  <c r="V679" i="6"/>
  <c r="U679" i="6"/>
  <c r="W678" i="6"/>
  <c r="V678" i="6"/>
  <c r="U678" i="6"/>
  <c r="W677" i="6"/>
  <c r="V677" i="6"/>
  <c r="U677" i="6"/>
  <c r="W676" i="6"/>
  <c r="V676" i="6"/>
  <c r="U676" i="6"/>
  <c r="W675" i="6"/>
  <c r="V675" i="6"/>
  <c r="U675" i="6"/>
  <c r="W674" i="6"/>
  <c r="V674" i="6"/>
  <c r="U674" i="6"/>
  <c r="W673" i="6"/>
  <c r="V673" i="6"/>
  <c r="U673" i="6"/>
  <c r="W672" i="6"/>
  <c r="V672" i="6"/>
  <c r="U672" i="6"/>
  <c r="W671" i="6"/>
  <c r="V671" i="6"/>
  <c r="U671" i="6"/>
  <c r="W670" i="6"/>
  <c r="V670" i="6"/>
  <c r="U670" i="6"/>
  <c r="W669" i="6"/>
  <c r="V669" i="6"/>
  <c r="U669" i="6"/>
  <c r="W668" i="6"/>
  <c r="V668" i="6"/>
  <c r="U668" i="6"/>
  <c r="W667" i="6"/>
  <c r="V667" i="6"/>
  <c r="U667" i="6"/>
  <c r="W666" i="6"/>
  <c r="V666" i="6"/>
  <c r="U666" i="6"/>
  <c r="W665" i="6"/>
  <c r="V665" i="6"/>
  <c r="U665" i="6"/>
  <c r="W664" i="6"/>
  <c r="V664" i="6"/>
  <c r="U664" i="6"/>
  <c r="W663" i="6"/>
  <c r="V663" i="6"/>
  <c r="U663" i="6"/>
  <c r="W662" i="6"/>
  <c r="V662" i="6"/>
  <c r="U662" i="6"/>
  <c r="W661" i="6"/>
  <c r="V661" i="6"/>
  <c r="U661" i="6"/>
  <c r="W660" i="6"/>
  <c r="V660" i="6"/>
  <c r="U660" i="6"/>
  <c r="W659" i="6"/>
  <c r="V659" i="6"/>
  <c r="U659" i="6"/>
  <c r="W658" i="6"/>
  <c r="V658" i="6"/>
  <c r="U658" i="6"/>
  <c r="W657" i="6"/>
  <c r="V657" i="6"/>
  <c r="U657" i="6"/>
  <c r="W656" i="6"/>
  <c r="V656" i="6"/>
  <c r="U656" i="6"/>
  <c r="W655" i="6"/>
  <c r="V655" i="6"/>
  <c r="U655" i="6"/>
  <c r="W654" i="6"/>
  <c r="V654" i="6"/>
  <c r="U654" i="6"/>
  <c r="W653" i="6"/>
  <c r="V653" i="6"/>
  <c r="U653" i="6"/>
  <c r="W652" i="6"/>
  <c r="V652" i="6"/>
  <c r="U652" i="6"/>
  <c r="W651" i="6"/>
  <c r="V651" i="6"/>
  <c r="U651" i="6"/>
  <c r="W650" i="6"/>
  <c r="V650" i="6"/>
  <c r="U650" i="6"/>
  <c r="W649" i="6"/>
  <c r="V649" i="6"/>
  <c r="U649" i="6"/>
  <c r="W648" i="6"/>
  <c r="V648" i="6"/>
  <c r="U648" i="6"/>
  <c r="W647" i="6"/>
  <c r="V647" i="6"/>
  <c r="U647" i="6"/>
  <c r="W646" i="6"/>
  <c r="V646" i="6"/>
  <c r="U646" i="6"/>
  <c r="W645" i="6"/>
  <c r="V645" i="6"/>
  <c r="U645" i="6"/>
  <c r="W644" i="6"/>
  <c r="V644" i="6"/>
  <c r="U644" i="6"/>
  <c r="W643" i="6"/>
  <c r="V643" i="6"/>
  <c r="U643" i="6"/>
  <c r="W642" i="6"/>
  <c r="V642" i="6"/>
  <c r="U642" i="6"/>
  <c r="W641" i="6"/>
  <c r="V641" i="6"/>
  <c r="U641" i="6"/>
  <c r="W640" i="6"/>
  <c r="V640" i="6"/>
  <c r="U640" i="6"/>
  <c r="W639" i="6"/>
  <c r="V639" i="6"/>
  <c r="U639" i="6"/>
  <c r="W638" i="6"/>
  <c r="V638" i="6"/>
  <c r="U638" i="6"/>
  <c r="W637" i="6"/>
  <c r="V637" i="6"/>
  <c r="U637" i="6"/>
  <c r="W636" i="6"/>
  <c r="V636" i="6"/>
  <c r="U636" i="6"/>
  <c r="W635" i="6"/>
  <c r="V635" i="6"/>
  <c r="U635" i="6"/>
  <c r="W634" i="6"/>
  <c r="V634" i="6"/>
  <c r="U634" i="6"/>
  <c r="W633" i="6"/>
  <c r="V633" i="6"/>
  <c r="U633" i="6"/>
  <c r="W632" i="6"/>
  <c r="V632" i="6"/>
  <c r="U632" i="6"/>
  <c r="W631" i="6"/>
  <c r="V631" i="6"/>
  <c r="U631" i="6"/>
  <c r="W630" i="6"/>
  <c r="V630" i="6"/>
  <c r="U630" i="6"/>
  <c r="W629" i="6"/>
  <c r="V629" i="6"/>
  <c r="U629" i="6"/>
  <c r="W628" i="6"/>
  <c r="V628" i="6"/>
  <c r="U628" i="6"/>
  <c r="W627" i="6"/>
  <c r="V627" i="6"/>
  <c r="U627" i="6"/>
  <c r="W626" i="6"/>
  <c r="V626" i="6"/>
  <c r="U626" i="6"/>
  <c r="W625" i="6"/>
  <c r="V625" i="6"/>
  <c r="U625" i="6"/>
  <c r="W624" i="6"/>
  <c r="V624" i="6"/>
  <c r="U624" i="6"/>
  <c r="W623" i="6"/>
  <c r="V623" i="6"/>
  <c r="U623" i="6"/>
  <c r="W622" i="6"/>
  <c r="V622" i="6"/>
  <c r="U622" i="6"/>
  <c r="W621" i="6"/>
  <c r="V621" i="6"/>
  <c r="U621" i="6"/>
  <c r="W620" i="6"/>
  <c r="V620" i="6"/>
  <c r="U620" i="6"/>
  <c r="W619" i="6"/>
  <c r="V619" i="6"/>
  <c r="U619" i="6"/>
  <c r="W618" i="6"/>
  <c r="V618" i="6"/>
  <c r="U618" i="6"/>
  <c r="W617" i="6"/>
  <c r="V617" i="6"/>
  <c r="U617" i="6"/>
  <c r="W616" i="6"/>
  <c r="V616" i="6"/>
  <c r="U616" i="6"/>
  <c r="W615" i="6"/>
  <c r="V615" i="6"/>
  <c r="U615" i="6"/>
  <c r="W614" i="6"/>
  <c r="V614" i="6"/>
  <c r="U614" i="6"/>
  <c r="W613" i="6"/>
  <c r="V613" i="6"/>
  <c r="U613" i="6"/>
  <c r="W612" i="6"/>
  <c r="V612" i="6"/>
  <c r="U612" i="6"/>
  <c r="W611" i="6"/>
  <c r="V611" i="6"/>
  <c r="U611" i="6"/>
  <c r="W610" i="6"/>
  <c r="V610" i="6"/>
  <c r="U610" i="6"/>
  <c r="W609" i="6"/>
  <c r="V609" i="6"/>
  <c r="U609" i="6"/>
  <c r="W608" i="6"/>
  <c r="V608" i="6"/>
  <c r="U608" i="6"/>
  <c r="W607" i="6"/>
  <c r="V607" i="6"/>
  <c r="U607" i="6"/>
  <c r="W606" i="6"/>
  <c r="V606" i="6"/>
  <c r="U606" i="6"/>
  <c r="W605" i="6"/>
  <c r="V605" i="6"/>
  <c r="U605" i="6"/>
  <c r="W604" i="6"/>
  <c r="V604" i="6"/>
  <c r="U604" i="6"/>
  <c r="W603" i="6"/>
  <c r="V603" i="6"/>
  <c r="U603" i="6"/>
  <c r="W602" i="6"/>
  <c r="V602" i="6"/>
  <c r="U602" i="6"/>
  <c r="W601" i="6"/>
  <c r="V601" i="6"/>
  <c r="U601" i="6"/>
  <c r="W600" i="6"/>
  <c r="V600" i="6"/>
  <c r="U600" i="6"/>
  <c r="W599" i="6"/>
  <c r="V599" i="6"/>
  <c r="U599" i="6"/>
  <c r="W598" i="6"/>
  <c r="V598" i="6"/>
  <c r="U598" i="6"/>
  <c r="W597" i="6"/>
  <c r="V597" i="6"/>
  <c r="U597" i="6"/>
  <c r="W596" i="6"/>
  <c r="V596" i="6"/>
  <c r="U596" i="6"/>
  <c r="W595" i="6"/>
  <c r="V595" i="6"/>
  <c r="U595" i="6"/>
  <c r="W594" i="6"/>
  <c r="V594" i="6"/>
  <c r="U594" i="6"/>
  <c r="W593" i="6"/>
  <c r="V593" i="6"/>
  <c r="U593" i="6"/>
  <c r="W592" i="6"/>
  <c r="V592" i="6"/>
  <c r="U592" i="6"/>
  <c r="W591" i="6"/>
  <c r="V591" i="6"/>
  <c r="U591" i="6"/>
  <c r="W590" i="6"/>
  <c r="V590" i="6"/>
  <c r="U590" i="6"/>
  <c r="W589" i="6"/>
  <c r="V589" i="6"/>
  <c r="U589" i="6"/>
  <c r="W588" i="6"/>
  <c r="V588" i="6"/>
  <c r="U588" i="6"/>
  <c r="W587" i="6"/>
  <c r="V587" i="6"/>
  <c r="U587" i="6"/>
  <c r="W586" i="6"/>
  <c r="V586" i="6"/>
  <c r="U586" i="6"/>
  <c r="W585" i="6"/>
  <c r="V585" i="6"/>
  <c r="U585" i="6"/>
  <c r="W584" i="6"/>
  <c r="V584" i="6"/>
  <c r="U584" i="6"/>
  <c r="W583" i="6"/>
  <c r="V583" i="6"/>
  <c r="U583" i="6"/>
  <c r="W582" i="6"/>
  <c r="V582" i="6"/>
  <c r="U582" i="6"/>
  <c r="W581" i="6"/>
  <c r="V581" i="6"/>
  <c r="U581" i="6"/>
  <c r="W580" i="6"/>
  <c r="V580" i="6"/>
  <c r="U580" i="6"/>
  <c r="W579" i="6"/>
  <c r="V579" i="6"/>
  <c r="U579" i="6"/>
  <c r="W578" i="6"/>
  <c r="V578" i="6"/>
  <c r="U578" i="6"/>
  <c r="W577" i="6"/>
  <c r="V577" i="6"/>
  <c r="U577" i="6"/>
  <c r="W576" i="6"/>
  <c r="V576" i="6"/>
  <c r="U576" i="6"/>
  <c r="W575" i="6"/>
  <c r="V575" i="6"/>
  <c r="U575" i="6"/>
  <c r="W574" i="6"/>
  <c r="V574" i="6"/>
  <c r="U574" i="6"/>
  <c r="W573" i="6"/>
  <c r="V573" i="6"/>
  <c r="U573" i="6"/>
  <c r="W572" i="6"/>
  <c r="V572" i="6"/>
  <c r="U572" i="6"/>
  <c r="W571" i="6"/>
  <c r="V571" i="6"/>
  <c r="U571" i="6"/>
  <c r="W570" i="6"/>
  <c r="V570" i="6"/>
  <c r="U570" i="6"/>
  <c r="W569" i="6"/>
  <c r="V569" i="6"/>
  <c r="U569" i="6"/>
  <c r="W568" i="6"/>
  <c r="V568" i="6"/>
  <c r="U568" i="6"/>
  <c r="W567" i="6"/>
  <c r="V567" i="6"/>
  <c r="U567" i="6"/>
  <c r="W566" i="6"/>
  <c r="V566" i="6"/>
  <c r="U566" i="6"/>
  <c r="W565" i="6"/>
  <c r="V565" i="6"/>
  <c r="U565" i="6"/>
  <c r="W564" i="6"/>
  <c r="V564" i="6"/>
  <c r="U564" i="6"/>
  <c r="W563" i="6"/>
  <c r="V563" i="6"/>
  <c r="U563" i="6"/>
  <c r="W562" i="6"/>
  <c r="V562" i="6"/>
  <c r="U562" i="6"/>
  <c r="W561" i="6"/>
  <c r="V561" i="6"/>
  <c r="U561" i="6"/>
  <c r="W560" i="6"/>
  <c r="V560" i="6"/>
  <c r="U560" i="6"/>
  <c r="W559" i="6"/>
  <c r="V559" i="6"/>
  <c r="U559" i="6"/>
  <c r="W558" i="6"/>
  <c r="V558" i="6"/>
  <c r="U558" i="6"/>
  <c r="W557" i="6"/>
  <c r="V557" i="6"/>
  <c r="U557" i="6"/>
  <c r="W556" i="6"/>
  <c r="V556" i="6"/>
  <c r="U556" i="6"/>
  <c r="W555" i="6"/>
  <c r="V555" i="6"/>
  <c r="U555" i="6"/>
  <c r="W554" i="6"/>
  <c r="V554" i="6"/>
  <c r="U554" i="6"/>
  <c r="W553" i="6"/>
  <c r="V553" i="6"/>
  <c r="U553" i="6"/>
  <c r="W552" i="6"/>
  <c r="V552" i="6"/>
  <c r="U552" i="6"/>
  <c r="W551" i="6"/>
  <c r="V551" i="6"/>
  <c r="U551" i="6"/>
  <c r="W550" i="6"/>
  <c r="V550" i="6"/>
  <c r="U550" i="6"/>
  <c r="W549" i="6"/>
  <c r="V549" i="6"/>
  <c r="U549" i="6"/>
  <c r="W548" i="6"/>
  <c r="V548" i="6"/>
  <c r="U548" i="6"/>
  <c r="W547" i="6"/>
  <c r="V547" i="6"/>
  <c r="U547" i="6"/>
  <c r="W546" i="6"/>
  <c r="V546" i="6"/>
  <c r="U546" i="6"/>
  <c r="W545" i="6"/>
  <c r="V545" i="6"/>
  <c r="U545" i="6"/>
  <c r="W544" i="6"/>
  <c r="V544" i="6"/>
  <c r="U544" i="6"/>
  <c r="W543" i="6"/>
  <c r="V543" i="6"/>
  <c r="U543" i="6"/>
  <c r="W542" i="6"/>
  <c r="V542" i="6"/>
  <c r="U542" i="6"/>
  <c r="W541" i="6"/>
  <c r="V541" i="6"/>
  <c r="U541" i="6"/>
  <c r="W540" i="6"/>
  <c r="V540" i="6"/>
  <c r="U540" i="6"/>
  <c r="W539" i="6"/>
  <c r="V539" i="6"/>
  <c r="U539" i="6"/>
  <c r="W538" i="6"/>
  <c r="V538" i="6"/>
  <c r="U538" i="6"/>
  <c r="W537" i="6"/>
  <c r="V537" i="6"/>
  <c r="U537" i="6"/>
  <c r="W536" i="6"/>
  <c r="V536" i="6"/>
  <c r="U536" i="6"/>
  <c r="W535" i="6"/>
  <c r="V535" i="6"/>
  <c r="U535" i="6"/>
  <c r="W534" i="6"/>
  <c r="V534" i="6"/>
  <c r="U534" i="6"/>
  <c r="W533" i="6"/>
  <c r="V533" i="6"/>
  <c r="U533" i="6"/>
  <c r="W532" i="6"/>
  <c r="V532" i="6"/>
  <c r="U532" i="6"/>
  <c r="W531" i="6"/>
  <c r="V531" i="6"/>
  <c r="U531" i="6"/>
  <c r="W530" i="6"/>
  <c r="V530" i="6"/>
  <c r="U530" i="6"/>
  <c r="W529" i="6"/>
  <c r="V529" i="6"/>
  <c r="U529" i="6"/>
  <c r="W528" i="6"/>
  <c r="V528" i="6"/>
  <c r="U528" i="6"/>
  <c r="W527" i="6"/>
  <c r="V527" i="6"/>
  <c r="U527" i="6"/>
  <c r="W526" i="6"/>
  <c r="V526" i="6"/>
  <c r="U526" i="6"/>
  <c r="W525" i="6"/>
  <c r="V525" i="6"/>
  <c r="U525" i="6"/>
  <c r="W524" i="6"/>
  <c r="V524" i="6"/>
  <c r="U524" i="6"/>
  <c r="W523" i="6"/>
  <c r="V523" i="6"/>
  <c r="U523" i="6"/>
  <c r="W522" i="6"/>
  <c r="V522" i="6"/>
  <c r="U522" i="6"/>
  <c r="W521" i="6"/>
  <c r="V521" i="6"/>
  <c r="U521" i="6"/>
  <c r="W520" i="6"/>
  <c r="V520" i="6"/>
  <c r="U520" i="6"/>
  <c r="W519" i="6"/>
  <c r="V519" i="6"/>
  <c r="U519" i="6"/>
  <c r="W518" i="6"/>
  <c r="V518" i="6"/>
  <c r="U518" i="6"/>
  <c r="W517" i="6"/>
  <c r="V517" i="6"/>
  <c r="U517" i="6"/>
  <c r="W516" i="6"/>
  <c r="V516" i="6"/>
  <c r="U516" i="6"/>
  <c r="W515" i="6"/>
  <c r="V515" i="6"/>
  <c r="U515" i="6"/>
  <c r="W514" i="6"/>
  <c r="V514" i="6"/>
  <c r="U514" i="6"/>
  <c r="W513" i="6"/>
  <c r="V513" i="6"/>
  <c r="U513" i="6"/>
  <c r="W512" i="6"/>
  <c r="V512" i="6"/>
  <c r="U512" i="6"/>
  <c r="W511" i="6"/>
  <c r="V511" i="6"/>
  <c r="U511" i="6"/>
  <c r="W510" i="6"/>
  <c r="V510" i="6"/>
  <c r="U510" i="6"/>
  <c r="W509" i="6"/>
  <c r="V509" i="6"/>
  <c r="U509" i="6"/>
  <c r="W508" i="6"/>
  <c r="V508" i="6"/>
  <c r="U508" i="6"/>
  <c r="W507" i="6"/>
  <c r="V507" i="6"/>
  <c r="U507" i="6"/>
  <c r="W506" i="6"/>
  <c r="V506" i="6"/>
  <c r="U506" i="6"/>
  <c r="W505" i="6"/>
  <c r="V505" i="6"/>
  <c r="U505" i="6"/>
  <c r="W504" i="6"/>
  <c r="V504" i="6"/>
  <c r="U504" i="6"/>
  <c r="W503" i="6"/>
  <c r="V503" i="6"/>
  <c r="U503" i="6"/>
  <c r="W502" i="6"/>
  <c r="V502" i="6"/>
  <c r="U502" i="6"/>
  <c r="W501" i="6"/>
  <c r="V501" i="6"/>
  <c r="U501" i="6"/>
  <c r="W500" i="6"/>
  <c r="V500" i="6"/>
  <c r="U500" i="6"/>
  <c r="W499" i="6"/>
  <c r="V499" i="6"/>
  <c r="U499" i="6"/>
  <c r="W498" i="6"/>
  <c r="V498" i="6"/>
  <c r="U498" i="6"/>
  <c r="W497" i="6"/>
  <c r="V497" i="6"/>
  <c r="U497" i="6"/>
  <c r="W496" i="6"/>
  <c r="V496" i="6"/>
  <c r="U496" i="6"/>
  <c r="W495" i="6"/>
  <c r="V495" i="6"/>
  <c r="U495" i="6"/>
  <c r="W494" i="6"/>
  <c r="V494" i="6"/>
  <c r="U494" i="6"/>
  <c r="W493" i="6"/>
  <c r="V493" i="6"/>
  <c r="U493" i="6"/>
  <c r="W492" i="6"/>
  <c r="V492" i="6"/>
  <c r="U492" i="6"/>
  <c r="W491" i="6"/>
  <c r="V491" i="6"/>
  <c r="U491" i="6"/>
  <c r="W490" i="6"/>
  <c r="V490" i="6"/>
  <c r="U490" i="6"/>
  <c r="W489" i="6"/>
  <c r="V489" i="6"/>
  <c r="U489" i="6"/>
  <c r="W488" i="6"/>
  <c r="V488" i="6"/>
  <c r="U488" i="6"/>
  <c r="W487" i="6"/>
  <c r="V487" i="6"/>
  <c r="U487" i="6"/>
  <c r="W486" i="6"/>
  <c r="V486" i="6"/>
  <c r="U486" i="6"/>
  <c r="W485" i="6"/>
  <c r="V485" i="6"/>
  <c r="U485" i="6"/>
  <c r="W484" i="6"/>
  <c r="V484" i="6"/>
  <c r="U484" i="6"/>
  <c r="W483" i="6"/>
  <c r="V483" i="6"/>
  <c r="U483" i="6"/>
  <c r="W482" i="6"/>
  <c r="V482" i="6"/>
  <c r="U482" i="6"/>
  <c r="W481" i="6"/>
  <c r="V481" i="6"/>
  <c r="U481" i="6"/>
  <c r="W480" i="6"/>
  <c r="V480" i="6"/>
  <c r="U480" i="6"/>
  <c r="W479" i="6"/>
  <c r="V479" i="6"/>
  <c r="U479" i="6"/>
  <c r="W478" i="6"/>
  <c r="V478" i="6"/>
  <c r="U478" i="6"/>
  <c r="W477" i="6"/>
  <c r="V477" i="6"/>
  <c r="U477" i="6"/>
  <c r="W476" i="6"/>
  <c r="V476" i="6"/>
  <c r="U476" i="6"/>
  <c r="W475" i="6"/>
  <c r="V475" i="6"/>
  <c r="U475" i="6"/>
  <c r="W474" i="6"/>
  <c r="V474" i="6"/>
  <c r="U474" i="6"/>
  <c r="W473" i="6"/>
  <c r="V473" i="6"/>
  <c r="U473" i="6"/>
  <c r="W472" i="6"/>
  <c r="V472" i="6"/>
  <c r="U472" i="6"/>
  <c r="W471" i="6"/>
  <c r="V471" i="6"/>
  <c r="U471" i="6"/>
  <c r="W470" i="6"/>
  <c r="V470" i="6"/>
  <c r="U470" i="6"/>
  <c r="W469" i="6"/>
  <c r="V469" i="6"/>
  <c r="U469" i="6"/>
  <c r="W468" i="6"/>
  <c r="V468" i="6"/>
  <c r="U468" i="6"/>
  <c r="W467" i="6"/>
  <c r="V467" i="6"/>
  <c r="U467" i="6"/>
  <c r="W466" i="6"/>
  <c r="V466" i="6"/>
  <c r="U466" i="6"/>
  <c r="W465" i="6"/>
  <c r="V465" i="6"/>
  <c r="U465" i="6"/>
  <c r="W464" i="6"/>
  <c r="V464" i="6"/>
  <c r="U464" i="6"/>
  <c r="W463" i="6"/>
  <c r="V463" i="6"/>
  <c r="U463" i="6"/>
  <c r="W462" i="6"/>
  <c r="V462" i="6"/>
  <c r="U462" i="6"/>
  <c r="W461" i="6"/>
  <c r="V461" i="6"/>
  <c r="U461" i="6"/>
  <c r="W460" i="6"/>
  <c r="V460" i="6"/>
  <c r="U460" i="6"/>
  <c r="W459" i="6"/>
  <c r="V459" i="6"/>
  <c r="U459" i="6"/>
  <c r="W458" i="6"/>
  <c r="V458" i="6"/>
  <c r="U458" i="6"/>
  <c r="W457" i="6"/>
  <c r="V457" i="6"/>
  <c r="U457" i="6"/>
  <c r="W456" i="6"/>
  <c r="V456" i="6"/>
  <c r="U456" i="6"/>
  <c r="W455" i="6"/>
  <c r="V455" i="6"/>
  <c r="U455" i="6"/>
  <c r="W454" i="6"/>
  <c r="V454" i="6"/>
  <c r="U454" i="6"/>
  <c r="W453" i="6"/>
  <c r="V453" i="6"/>
  <c r="U453" i="6"/>
  <c r="W452" i="6"/>
  <c r="V452" i="6"/>
  <c r="U452" i="6"/>
  <c r="W451" i="6"/>
  <c r="V451" i="6"/>
  <c r="U451" i="6"/>
  <c r="W450" i="6"/>
  <c r="V450" i="6"/>
  <c r="U450" i="6"/>
  <c r="W449" i="6"/>
  <c r="V449" i="6"/>
  <c r="U449" i="6"/>
  <c r="W448" i="6"/>
  <c r="V448" i="6"/>
  <c r="U448" i="6"/>
  <c r="W447" i="6"/>
  <c r="V447" i="6"/>
  <c r="U447" i="6"/>
  <c r="W446" i="6"/>
  <c r="V446" i="6"/>
  <c r="U446" i="6"/>
  <c r="W445" i="6"/>
  <c r="V445" i="6"/>
  <c r="U445" i="6"/>
  <c r="W444" i="6"/>
  <c r="V444" i="6"/>
  <c r="U444" i="6"/>
  <c r="W443" i="6"/>
  <c r="V443" i="6"/>
  <c r="U443" i="6"/>
  <c r="W442" i="6"/>
  <c r="V442" i="6"/>
  <c r="U442" i="6"/>
  <c r="W441" i="6"/>
  <c r="V441" i="6"/>
  <c r="U441" i="6"/>
  <c r="W440" i="6"/>
  <c r="V440" i="6"/>
  <c r="U440" i="6"/>
  <c r="W439" i="6"/>
  <c r="V439" i="6"/>
  <c r="U439" i="6"/>
  <c r="W438" i="6"/>
  <c r="V438" i="6"/>
  <c r="U438" i="6"/>
  <c r="W437" i="6"/>
  <c r="V437" i="6"/>
  <c r="U437" i="6"/>
  <c r="W436" i="6"/>
  <c r="V436" i="6"/>
  <c r="U436" i="6"/>
  <c r="W435" i="6"/>
  <c r="V435" i="6"/>
  <c r="U435" i="6"/>
  <c r="W434" i="6"/>
  <c r="V434" i="6"/>
  <c r="U434" i="6"/>
  <c r="W433" i="6"/>
  <c r="V433" i="6"/>
  <c r="U433" i="6"/>
  <c r="W432" i="6"/>
  <c r="V432" i="6"/>
  <c r="U432" i="6"/>
  <c r="W431" i="6"/>
  <c r="V431" i="6"/>
  <c r="U431" i="6"/>
  <c r="W430" i="6"/>
  <c r="V430" i="6"/>
  <c r="U430" i="6"/>
  <c r="W429" i="6"/>
  <c r="V429" i="6"/>
  <c r="U429" i="6"/>
  <c r="W428" i="6"/>
  <c r="V428" i="6"/>
  <c r="U428" i="6"/>
  <c r="W427" i="6"/>
  <c r="V427" i="6"/>
  <c r="U427" i="6"/>
  <c r="W426" i="6"/>
  <c r="V426" i="6"/>
  <c r="U426" i="6"/>
  <c r="W425" i="6"/>
  <c r="V425" i="6"/>
  <c r="U425" i="6"/>
  <c r="W424" i="6"/>
  <c r="V424" i="6"/>
  <c r="U424" i="6"/>
  <c r="W423" i="6"/>
  <c r="V423" i="6"/>
  <c r="U423" i="6"/>
  <c r="W422" i="6"/>
  <c r="V422" i="6"/>
  <c r="U422" i="6"/>
  <c r="W421" i="6"/>
  <c r="V421" i="6"/>
  <c r="U421" i="6"/>
  <c r="W420" i="6"/>
  <c r="V420" i="6"/>
  <c r="U420" i="6"/>
  <c r="W419" i="6"/>
  <c r="V419" i="6"/>
  <c r="U419" i="6"/>
  <c r="W418" i="6"/>
  <c r="V418" i="6"/>
  <c r="U418" i="6"/>
  <c r="W417" i="6"/>
  <c r="V417" i="6"/>
  <c r="U417" i="6"/>
  <c r="W416" i="6"/>
  <c r="V416" i="6"/>
  <c r="U416" i="6"/>
  <c r="W415" i="6"/>
  <c r="V415" i="6"/>
  <c r="U415" i="6"/>
  <c r="W414" i="6"/>
  <c r="V414" i="6"/>
  <c r="U414" i="6"/>
  <c r="W413" i="6"/>
  <c r="V413" i="6"/>
  <c r="U413" i="6"/>
  <c r="W412" i="6"/>
  <c r="V412" i="6"/>
  <c r="U412" i="6"/>
  <c r="W411" i="6"/>
  <c r="V411" i="6"/>
  <c r="U411" i="6"/>
  <c r="W410" i="6"/>
  <c r="V410" i="6"/>
  <c r="U410" i="6"/>
  <c r="W409" i="6"/>
  <c r="V409" i="6"/>
  <c r="U409" i="6"/>
  <c r="W408" i="6"/>
  <c r="V408" i="6"/>
  <c r="U408" i="6"/>
  <c r="W407" i="6"/>
  <c r="V407" i="6"/>
  <c r="U407" i="6"/>
  <c r="W406" i="6"/>
  <c r="V406" i="6"/>
  <c r="U406" i="6"/>
  <c r="W405" i="6"/>
  <c r="V405" i="6"/>
  <c r="U405" i="6"/>
  <c r="W404" i="6"/>
  <c r="V404" i="6"/>
  <c r="U404" i="6"/>
  <c r="W403" i="6"/>
  <c r="V403" i="6"/>
  <c r="U403" i="6"/>
  <c r="W402" i="6"/>
  <c r="V402" i="6"/>
  <c r="U402" i="6"/>
  <c r="W401" i="6"/>
  <c r="V401" i="6"/>
  <c r="U401" i="6"/>
  <c r="W400" i="6"/>
  <c r="V400" i="6"/>
  <c r="U400" i="6"/>
  <c r="W399" i="6"/>
  <c r="V399" i="6"/>
  <c r="U399" i="6"/>
  <c r="W398" i="6"/>
  <c r="V398" i="6"/>
  <c r="U398" i="6"/>
  <c r="W397" i="6"/>
  <c r="V397" i="6"/>
  <c r="U397" i="6"/>
  <c r="W396" i="6"/>
  <c r="V396" i="6"/>
  <c r="U396" i="6"/>
  <c r="W395" i="6"/>
  <c r="V395" i="6"/>
  <c r="U395" i="6"/>
  <c r="W394" i="6"/>
  <c r="V394" i="6"/>
  <c r="U394" i="6"/>
  <c r="W393" i="6"/>
  <c r="V393" i="6"/>
  <c r="U393" i="6"/>
  <c r="W392" i="6"/>
  <c r="V392" i="6"/>
  <c r="U392" i="6"/>
  <c r="W391" i="6"/>
  <c r="V391" i="6"/>
  <c r="U391" i="6"/>
  <c r="W390" i="6"/>
  <c r="V390" i="6"/>
  <c r="U390" i="6"/>
  <c r="W389" i="6"/>
  <c r="V389" i="6"/>
  <c r="U389" i="6"/>
  <c r="W388" i="6"/>
  <c r="V388" i="6"/>
  <c r="U388" i="6"/>
  <c r="W387" i="6"/>
  <c r="V387" i="6"/>
  <c r="U387" i="6"/>
  <c r="W386" i="6"/>
  <c r="V386" i="6"/>
  <c r="U386" i="6"/>
  <c r="W385" i="6"/>
  <c r="V385" i="6"/>
  <c r="U385" i="6"/>
  <c r="W384" i="6"/>
  <c r="V384" i="6"/>
  <c r="U384" i="6"/>
  <c r="W383" i="6"/>
  <c r="V383" i="6"/>
  <c r="U383" i="6"/>
  <c r="W382" i="6"/>
  <c r="V382" i="6"/>
  <c r="U382" i="6"/>
  <c r="W381" i="6"/>
  <c r="V381" i="6"/>
  <c r="U381" i="6"/>
  <c r="W380" i="6"/>
  <c r="V380" i="6"/>
  <c r="U380" i="6"/>
  <c r="W379" i="6"/>
  <c r="V379" i="6"/>
  <c r="U379" i="6"/>
  <c r="W378" i="6"/>
  <c r="V378" i="6"/>
  <c r="U378" i="6"/>
  <c r="W377" i="6"/>
  <c r="V377" i="6"/>
  <c r="U377" i="6"/>
  <c r="W376" i="6"/>
  <c r="V376" i="6"/>
  <c r="U376" i="6"/>
  <c r="W375" i="6"/>
  <c r="V375" i="6"/>
  <c r="U375" i="6"/>
  <c r="W374" i="6"/>
  <c r="V374" i="6"/>
  <c r="U374" i="6"/>
  <c r="W373" i="6"/>
  <c r="V373" i="6"/>
  <c r="U373" i="6"/>
  <c r="W372" i="6"/>
  <c r="V372" i="6"/>
  <c r="U372" i="6"/>
  <c r="W371" i="6"/>
  <c r="V371" i="6"/>
  <c r="U371" i="6"/>
  <c r="W370" i="6"/>
  <c r="V370" i="6"/>
  <c r="U370" i="6"/>
  <c r="W369" i="6"/>
  <c r="V369" i="6"/>
  <c r="U369" i="6"/>
  <c r="W368" i="6"/>
  <c r="V368" i="6"/>
  <c r="U368" i="6"/>
  <c r="W367" i="6"/>
  <c r="V367" i="6"/>
  <c r="U367" i="6"/>
  <c r="W366" i="6"/>
  <c r="V366" i="6"/>
  <c r="U366" i="6"/>
  <c r="W365" i="6"/>
  <c r="V365" i="6"/>
  <c r="U365" i="6"/>
  <c r="W364" i="6"/>
  <c r="V364" i="6"/>
  <c r="U364" i="6"/>
  <c r="W363" i="6"/>
  <c r="V363" i="6"/>
  <c r="U363" i="6"/>
  <c r="W362" i="6"/>
  <c r="V362" i="6"/>
  <c r="U362" i="6"/>
  <c r="W361" i="6"/>
  <c r="V361" i="6"/>
  <c r="U361" i="6"/>
  <c r="W360" i="6"/>
  <c r="V360" i="6"/>
  <c r="U360" i="6"/>
  <c r="W359" i="6"/>
  <c r="V359" i="6"/>
  <c r="U359" i="6"/>
  <c r="W358" i="6"/>
  <c r="V358" i="6"/>
  <c r="U358" i="6"/>
  <c r="W357" i="6"/>
  <c r="V357" i="6"/>
  <c r="U357" i="6"/>
  <c r="W356" i="6"/>
  <c r="V356" i="6"/>
  <c r="U356" i="6"/>
  <c r="W355" i="6"/>
  <c r="V355" i="6"/>
  <c r="U355" i="6"/>
  <c r="W354" i="6"/>
  <c r="V354" i="6"/>
  <c r="U354" i="6"/>
  <c r="W353" i="6"/>
  <c r="V353" i="6"/>
  <c r="U353" i="6"/>
  <c r="W352" i="6"/>
  <c r="V352" i="6"/>
  <c r="U352" i="6"/>
  <c r="W351" i="6"/>
  <c r="V351" i="6"/>
  <c r="U351" i="6"/>
  <c r="W350" i="6"/>
  <c r="V350" i="6"/>
  <c r="U350" i="6"/>
  <c r="W349" i="6"/>
  <c r="V349" i="6"/>
  <c r="U349" i="6"/>
  <c r="W348" i="6"/>
  <c r="V348" i="6"/>
  <c r="U348" i="6"/>
  <c r="W347" i="6"/>
  <c r="V347" i="6"/>
  <c r="U347" i="6"/>
  <c r="W346" i="6"/>
  <c r="V346" i="6"/>
  <c r="U346" i="6"/>
  <c r="W345" i="6"/>
  <c r="V345" i="6"/>
  <c r="U345" i="6"/>
  <c r="W344" i="6"/>
  <c r="V344" i="6"/>
  <c r="U344" i="6"/>
  <c r="W343" i="6"/>
  <c r="V343" i="6"/>
  <c r="U343" i="6"/>
  <c r="W342" i="6"/>
  <c r="V342" i="6"/>
  <c r="U342" i="6"/>
  <c r="W341" i="6"/>
  <c r="V341" i="6"/>
  <c r="U341" i="6"/>
  <c r="W340" i="6"/>
  <c r="V340" i="6"/>
  <c r="U340" i="6"/>
  <c r="W339" i="6"/>
  <c r="V339" i="6"/>
  <c r="U339" i="6"/>
  <c r="W338" i="6"/>
  <c r="V338" i="6"/>
  <c r="U338" i="6"/>
  <c r="W337" i="6"/>
  <c r="V337" i="6"/>
  <c r="U337" i="6"/>
  <c r="W336" i="6"/>
  <c r="V336" i="6"/>
  <c r="U336" i="6"/>
  <c r="W335" i="6"/>
  <c r="V335" i="6"/>
  <c r="U335" i="6"/>
  <c r="W334" i="6"/>
  <c r="V334" i="6"/>
  <c r="U334" i="6"/>
  <c r="W333" i="6"/>
  <c r="V333" i="6"/>
  <c r="U333" i="6"/>
  <c r="W332" i="6"/>
  <c r="V332" i="6"/>
  <c r="U332" i="6"/>
  <c r="W331" i="6"/>
  <c r="V331" i="6"/>
  <c r="U331" i="6"/>
  <c r="W330" i="6"/>
  <c r="V330" i="6"/>
  <c r="U330" i="6"/>
  <c r="W329" i="6"/>
  <c r="V329" i="6"/>
  <c r="U329" i="6"/>
  <c r="W328" i="6"/>
  <c r="V328" i="6"/>
  <c r="U328" i="6"/>
  <c r="W327" i="6"/>
  <c r="V327" i="6"/>
  <c r="U327" i="6"/>
  <c r="W326" i="6"/>
  <c r="V326" i="6"/>
  <c r="U326" i="6"/>
  <c r="W325" i="6"/>
  <c r="V325" i="6"/>
  <c r="U325" i="6"/>
  <c r="W324" i="6"/>
  <c r="V324" i="6"/>
  <c r="U324" i="6"/>
  <c r="W323" i="6"/>
  <c r="V323" i="6"/>
  <c r="U323" i="6"/>
  <c r="W322" i="6"/>
  <c r="V322" i="6"/>
  <c r="U322" i="6"/>
  <c r="W321" i="6"/>
  <c r="V321" i="6"/>
  <c r="U321" i="6"/>
  <c r="W320" i="6"/>
  <c r="V320" i="6"/>
  <c r="U320" i="6"/>
  <c r="W319" i="6"/>
  <c r="V319" i="6"/>
  <c r="U319" i="6"/>
  <c r="W318" i="6"/>
  <c r="V318" i="6"/>
  <c r="U318" i="6"/>
  <c r="W317" i="6"/>
  <c r="V317" i="6"/>
  <c r="U317" i="6"/>
  <c r="W316" i="6"/>
  <c r="V316" i="6"/>
  <c r="U316" i="6"/>
  <c r="W315" i="6"/>
  <c r="V315" i="6"/>
  <c r="U315" i="6"/>
  <c r="W314" i="6"/>
  <c r="V314" i="6"/>
  <c r="U314" i="6"/>
  <c r="W313" i="6"/>
  <c r="V313" i="6"/>
  <c r="U313" i="6"/>
  <c r="W312" i="6"/>
  <c r="V312" i="6"/>
  <c r="U312" i="6"/>
  <c r="W311" i="6"/>
  <c r="V311" i="6"/>
  <c r="U311" i="6"/>
  <c r="W310" i="6"/>
  <c r="V310" i="6"/>
  <c r="U310" i="6"/>
  <c r="W309" i="6"/>
  <c r="V309" i="6"/>
  <c r="U309" i="6"/>
  <c r="W308" i="6"/>
  <c r="V308" i="6"/>
  <c r="U308" i="6"/>
  <c r="W307" i="6"/>
  <c r="V307" i="6"/>
  <c r="U307" i="6"/>
  <c r="W306" i="6"/>
  <c r="V306" i="6"/>
  <c r="U306" i="6"/>
  <c r="W305" i="6"/>
  <c r="V305" i="6"/>
  <c r="U305" i="6"/>
  <c r="W304" i="6"/>
  <c r="V304" i="6"/>
  <c r="U304" i="6"/>
  <c r="W303" i="6"/>
  <c r="V303" i="6"/>
  <c r="U303" i="6"/>
  <c r="W302" i="6"/>
  <c r="V302" i="6"/>
  <c r="U302" i="6"/>
  <c r="W301" i="6"/>
  <c r="V301" i="6"/>
  <c r="U301" i="6"/>
  <c r="W300" i="6"/>
  <c r="V300" i="6"/>
  <c r="U300" i="6"/>
  <c r="W299" i="6"/>
  <c r="V299" i="6"/>
  <c r="U299" i="6"/>
  <c r="W298" i="6"/>
  <c r="V298" i="6"/>
  <c r="U298" i="6"/>
  <c r="W297" i="6"/>
  <c r="V297" i="6"/>
  <c r="U297" i="6"/>
  <c r="W296" i="6"/>
  <c r="V296" i="6"/>
  <c r="U296" i="6"/>
  <c r="W295" i="6"/>
  <c r="V295" i="6"/>
  <c r="U295" i="6"/>
  <c r="W294" i="6"/>
  <c r="V294" i="6"/>
  <c r="U294" i="6"/>
  <c r="W293" i="6"/>
  <c r="V293" i="6"/>
  <c r="U293" i="6"/>
  <c r="W292" i="6"/>
  <c r="V292" i="6"/>
  <c r="U292" i="6"/>
  <c r="W291" i="6"/>
  <c r="V291" i="6"/>
  <c r="U291" i="6"/>
  <c r="W290" i="6"/>
  <c r="V290" i="6"/>
  <c r="U290" i="6"/>
  <c r="W289" i="6"/>
  <c r="V289" i="6"/>
  <c r="U289" i="6"/>
  <c r="W288" i="6"/>
  <c r="V288" i="6"/>
  <c r="U288" i="6"/>
  <c r="W287" i="6"/>
  <c r="V287" i="6"/>
  <c r="U287" i="6"/>
  <c r="W286" i="6"/>
  <c r="V286" i="6"/>
  <c r="U286" i="6"/>
  <c r="W285" i="6"/>
  <c r="V285" i="6"/>
  <c r="U285" i="6"/>
  <c r="W284" i="6"/>
  <c r="V284" i="6"/>
  <c r="U284" i="6"/>
  <c r="W283" i="6"/>
  <c r="V283" i="6"/>
  <c r="U283" i="6"/>
  <c r="W282" i="6"/>
  <c r="V282" i="6"/>
  <c r="U282" i="6"/>
  <c r="W281" i="6"/>
  <c r="V281" i="6"/>
  <c r="U281" i="6"/>
  <c r="W280" i="6"/>
  <c r="V280" i="6"/>
  <c r="U280" i="6"/>
  <c r="W279" i="6"/>
  <c r="V279" i="6"/>
  <c r="U279" i="6"/>
  <c r="W278" i="6"/>
  <c r="V278" i="6"/>
  <c r="U278" i="6"/>
  <c r="W277" i="6"/>
  <c r="V277" i="6"/>
  <c r="U277" i="6"/>
  <c r="W276" i="6"/>
  <c r="V276" i="6"/>
  <c r="U276" i="6"/>
  <c r="W275" i="6"/>
  <c r="V275" i="6"/>
  <c r="U275" i="6"/>
  <c r="W274" i="6"/>
  <c r="V274" i="6"/>
  <c r="U274" i="6"/>
  <c r="W273" i="6"/>
  <c r="V273" i="6"/>
  <c r="U273" i="6"/>
  <c r="W272" i="6"/>
  <c r="V272" i="6"/>
  <c r="U272" i="6"/>
  <c r="W271" i="6"/>
  <c r="V271" i="6"/>
  <c r="U271" i="6"/>
  <c r="W270" i="6"/>
  <c r="V270" i="6"/>
  <c r="U270" i="6"/>
  <c r="W269" i="6"/>
  <c r="V269" i="6"/>
  <c r="U269" i="6"/>
  <c r="W268" i="6"/>
  <c r="V268" i="6"/>
  <c r="U268" i="6"/>
  <c r="W267" i="6"/>
  <c r="V267" i="6"/>
  <c r="U267" i="6"/>
  <c r="W266" i="6"/>
  <c r="V266" i="6"/>
  <c r="U266" i="6"/>
  <c r="W265" i="6"/>
  <c r="V265" i="6"/>
  <c r="U265" i="6"/>
  <c r="W264" i="6"/>
  <c r="V264" i="6"/>
  <c r="U264" i="6"/>
  <c r="W263" i="6"/>
  <c r="V263" i="6"/>
  <c r="U263" i="6"/>
  <c r="W262" i="6"/>
  <c r="V262" i="6"/>
  <c r="U262" i="6"/>
  <c r="W261" i="6"/>
  <c r="V261" i="6"/>
  <c r="U261" i="6"/>
  <c r="W260" i="6"/>
  <c r="V260" i="6"/>
  <c r="U260" i="6"/>
  <c r="W259" i="6"/>
  <c r="V259" i="6"/>
  <c r="U259" i="6"/>
  <c r="W258" i="6"/>
  <c r="V258" i="6"/>
  <c r="U258" i="6"/>
  <c r="W257" i="6"/>
  <c r="V257" i="6"/>
  <c r="U257" i="6"/>
  <c r="W256" i="6"/>
  <c r="V256" i="6"/>
  <c r="U256" i="6"/>
  <c r="W255" i="6"/>
  <c r="V255" i="6"/>
  <c r="U255" i="6"/>
  <c r="W254" i="6"/>
  <c r="V254" i="6"/>
  <c r="U254" i="6"/>
  <c r="W253" i="6"/>
  <c r="V253" i="6"/>
  <c r="U253" i="6"/>
  <c r="W252" i="6"/>
  <c r="V252" i="6"/>
  <c r="U252" i="6"/>
  <c r="W251" i="6"/>
  <c r="V251" i="6"/>
  <c r="U251" i="6"/>
  <c r="W250" i="6"/>
  <c r="V250" i="6"/>
  <c r="U250" i="6"/>
  <c r="W249" i="6"/>
  <c r="V249" i="6"/>
  <c r="U249" i="6"/>
  <c r="W248" i="6"/>
  <c r="V248" i="6"/>
  <c r="U248" i="6"/>
  <c r="W247" i="6"/>
  <c r="V247" i="6"/>
  <c r="U247" i="6"/>
  <c r="W246" i="6"/>
  <c r="V246" i="6"/>
  <c r="U246" i="6"/>
  <c r="W245" i="6"/>
  <c r="V245" i="6"/>
  <c r="U245" i="6"/>
  <c r="W244" i="6"/>
  <c r="V244" i="6"/>
  <c r="U244" i="6"/>
  <c r="W243" i="6"/>
  <c r="V243" i="6"/>
  <c r="U243" i="6"/>
  <c r="W242" i="6"/>
  <c r="V242" i="6"/>
  <c r="U242" i="6"/>
  <c r="W241" i="6"/>
  <c r="V241" i="6"/>
  <c r="U241" i="6"/>
  <c r="W240" i="6"/>
  <c r="V240" i="6"/>
  <c r="U240" i="6"/>
  <c r="W239" i="6"/>
  <c r="V239" i="6"/>
  <c r="U239" i="6"/>
  <c r="W238" i="6"/>
  <c r="V238" i="6"/>
  <c r="U238" i="6"/>
  <c r="W237" i="6"/>
  <c r="V237" i="6"/>
  <c r="U237" i="6"/>
  <c r="W236" i="6"/>
  <c r="V236" i="6"/>
  <c r="U236" i="6"/>
  <c r="W235" i="6"/>
  <c r="V235" i="6"/>
  <c r="U235" i="6"/>
  <c r="W234" i="6"/>
  <c r="V234" i="6"/>
  <c r="U234" i="6"/>
  <c r="W233" i="6"/>
  <c r="V233" i="6"/>
  <c r="U233" i="6"/>
  <c r="W232" i="6"/>
  <c r="V232" i="6"/>
  <c r="U232" i="6"/>
  <c r="W231" i="6"/>
  <c r="V231" i="6"/>
  <c r="U231" i="6"/>
  <c r="W230" i="6"/>
  <c r="V230" i="6"/>
  <c r="U230" i="6"/>
  <c r="W229" i="6"/>
  <c r="V229" i="6"/>
  <c r="U229" i="6"/>
  <c r="W228" i="6"/>
  <c r="V228" i="6"/>
  <c r="U228" i="6"/>
  <c r="W227" i="6"/>
  <c r="V227" i="6"/>
  <c r="U227" i="6"/>
  <c r="W226" i="6"/>
  <c r="V226" i="6"/>
  <c r="U226" i="6"/>
  <c r="W225" i="6"/>
  <c r="V225" i="6"/>
  <c r="U225" i="6"/>
  <c r="W224" i="6"/>
  <c r="V224" i="6"/>
  <c r="U224" i="6"/>
  <c r="W223" i="6"/>
  <c r="V223" i="6"/>
  <c r="U223" i="6"/>
  <c r="W222" i="6"/>
  <c r="V222" i="6"/>
  <c r="U222" i="6"/>
  <c r="W221" i="6"/>
  <c r="V221" i="6"/>
  <c r="U221" i="6"/>
  <c r="W220" i="6"/>
  <c r="V220" i="6"/>
  <c r="U220" i="6"/>
  <c r="W219" i="6"/>
  <c r="V219" i="6"/>
  <c r="U219" i="6"/>
  <c r="W218" i="6"/>
  <c r="V218" i="6"/>
  <c r="U218" i="6"/>
  <c r="W217" i="6"/>
  <c r="V217" i="6"/>
  <c r="U217" i="6"/>
  <c r="W216" i="6"/>
  <c r="V216" i="6"/>
  <c r="U216" i="6"/>
  <c r="W215" i="6"/>
  <c r="V215" i="6"/>
  <c r="U215" i="6"/>
  <c r="W214" i="6"/>
  <c r="V214" i="6"/>
  <c r="U214" i="6"/>
  <c r="W213" i="6"/>
  <c r="V213" i="6"/>
  <c r="U213" i="6"/>
  <c r="W212" i="6"/>
  <c r="V212" i="6"/>
  <c r="U212" i="6"/>
  <c r="W211" i="6"/>
  <c r="V211" i="6"/>
  <c r="U211" i="6"/>
  <c r="W210" i="6"/>
  <c r="V210" i="6"/>
  <c r="U210" i="6"/>
  <c r="W209" i="6"/>
  <c r="V209" i="6"/>
  <c r="U209" i="6"/>
  <c r="W208" i="6"/>
  <c r="V208" i="6"/>
  <c r="U208" i="6"/>
  <c r="W207" i="6"/>
  <c r="V207" i="6"/>
  <c r="U207" i="6"/>
  <c r="W206" i="6"/>
  <c r="V206" i="6"/>
  <c r="U206" i="6"/>
  <c r="W205" i="6"/>
  <c r="V205" i="6"/>
  <c r="U205" i="6"/>
  <c r="W204" i="6"/>
  <c r="V204" i="6"/>
  <c r="U204" i="6"/>
  <c r="W203" i="6"/>
  <c r="V203" i="6"/>
  <c r="U203" i="6"/>
  <c r="W202" i="6"/>
  <c r="V202" i="6"/>
  <c r="U202" i="6"/>
  <c r="W201" i="6"/>
  <c r="V201" i="6"/>
  <c r="U201" i="6"/>
  <c r="W200" i="6"/>
  <c r="V200" i="6"/>
  <c r="U200" i="6"/>
  <c r="W199" i="6"/>
  <c r="V199" i="6"/>
  <c r="U199" i="6"/>
  <c r="W198" i="6"/>
  <c r="V198" i="6"/>
  <c r="U198" i="6"/>
  <c r="W197" i="6"/>
  <c r="V197" i="6"/>
  <c r="U197" i="6"/>
  <c r="W196" i="6"/>
  <c r="V196" i="6"/>
  <c r="U196" i="6"/>
  <c r="W195" i="6"/>
  <c r="V195" i="6"/>
  <c r="U195" i="6"/>
  <c r="W194" i="6"/>
  <c r="V194" i="6"/>
  <c r="U194" i="6"/>
  <c r="W193" i="6"/>
  <c r="V193" i="6"/>
  <c r="U193" i="6"/>
  <c r="W192" i="6"/>
  <c r="V192" i="6"/>
  <c r="U192" i="6"/>
  <c r="W191" i="6"/>
  <c r="V191" i="6"/>
  <c r="U191" i="6"/>
  <c r="W190" i="6"/>
  <c r="V190" i="6"/>
  <c r="U190" i="6"/>
  <c r="W189" i="6"/>
  <c r="V189" i="6"/>
  <c r="U189" i="6"/>
  <c r="W188" i="6"/>
  <c r="V188" i="6"/>
  <c r="U188" i="6"/>
  <c r="W187" i="6"/>
  <c r="V187" i="6"/>
  <c r="U187" i="6"/>
  <c r="W186" i="6"/>
  <c r="V186" i="6"/>
  <c r="U186" i="6"/>
  <c r="W185" i="6"/>
  <c r="V185" i="6"/>
  <c r="U185" i="6"/>
  <c r="W184" i="6"/>
  <c r="V184" i="6"/>
  <c r="U184" i="6"/>
  <c r="W183" i="6"/>
  <c r="V183" i="6"/>
  <c r="U183" i="6"/>
  <c r="W182" i="6"/>
  <c r="V182" i="6"/>
  <c r="U182" i="6"/>
  <c r="W181" i="6"/>
  <c r="V181" i="6"/>
  <c r="U181" i="6"/>
  <c r="W180" i="6"/>
  <c r="V180" i="6"/>
  <c r="U180" i="6"/>
  <c r="W179" i="6"/>
  <c r="V179" i="6"/>
  <c r="U179" i="6"/>
  <c r="W178" i="6"/>
  <c r="V178" i="6"/>
  <c r="U178" i="6"/>
  <c r="W177" i="6"/>
  <c r="V177" i="6"/>
  <c r="U177" i="6"/>
  <c r="W176" i="6"/>
  <c r="V176" i="6"/>
  <c r="U176" i="6"/>
  <c r="W175" i="6"/>
  <c r="V175" i="6"/>
  <c r="U175" i="6"/>
  <c r="W174" i="6"/>
  <c r="V174" i="6"/>
  <c r="U174" i="6"/>
  <c r="W173" i="6"/>
  <c r="V173" i="6"/>
  <c r="U173" i="6"/>
  <c r="W172" i="6"/>
  <c r="V172" i="6"/>
  <c r="U172" i="6"/>
  <c r="W171" i="6"/>
  <c r="V171" i="6"/>
  <c r="U171" i="6"/>
  <c r="W170" i="6"/>
  <c r="V170" i="6"/>
  <c r="U170" i="6"/>
  <c r="W169" i="6"/>
  <c r="V169" i="6"/>
  <c r="U169" i="6"/>
  <c r="W168" i="6"/>
  <c r="V168" i="6"/>
  <c r="U168" i="6"/>
  <c r="W167" i="6"/>
  <c r="V167" i="6"/>
  <c r="U167" i="6"/>
  <c r="W166" i="6"/>
  <c r="V166" i="6"/>
  <c r="U166" i="6"/>
  <c r="W165" i="6"/>
  <c r="V165" i="6"/>
  <c r="U165" i="6"/>
  <c r="W164" i="6"/>
  <c r="V164" i="6"/>
  <c r="U164" i="6"/>
  <c r="W163" i="6"/>
  <c r="V163" i="6"/>
  <c r="U163" i="6"/>
  <c r="W162" i="6"/>
  <c r="V162" i="6"/>
  <c r="U162" i="6"/>
  <c r="W161" i="6"/>
  <c r="V161" i="6"/>
  <c r="U161" i="6"/>
  <c r="W160" i="6"/>
  <c r="V160" i="6"/>
  <c r="U160" i="6"/>
  <c r="W159" i="6"/>
  <c r="V159" i="6"/>
  <c r="U159" i="6"/>
  <c r="W158" i="6"/>
  <c r="V158" i="6"/>
  <c r="U158" i="6"/>
  <c r="W157" i="6"/>
  <c r="V157" i="6"/>
  <c r="U157" i="6"/>
  <c r="W156" i="6"/>
  <c r="V156" i="6"/>
  <c r="U156" i="6"/>
  <c r="W155" i="6"/>
  <c r="V155" i="6"/>
  <c r="U155" i="6"/>
  <c r="W154" i="6"/>
  <c r="V154" i="6"/>
  <c r="U154" i="6"/>
  <c r="W153" i="6"/>
  <c r="V153" i="6"/>
  <c r="U153" i="6"/>
  <c r="W152" i="6"/>
  <c r="V152" i="6"/>
  <c r="U152" i="6"/>
  <c r="W151" i="6"/>
  <c r="V151" i="6"/>
  <c r="U151" i="6"/>
  <c r="W150" i="6"/>
  <c r="V150" i="6"/>
  <c r="U150" i="6"/>
  <c r="W149" i="6"/>
  <c r="V149" i="6"/>
  <c r="U149" i="6"/>
  <c r="W148" i="6"/>
  <c r="V148" i="6"/>
  <c r="U148" i="6"/>
  <c r="W147" i="6"/>
  <c r="V147" i="6"/>
  <c r="U147" i="6"/>
  <c r="W146" i="6"/>
  <c r="V146" i="6"/>
  <c r="U146" i="6"/>
  <c r="W145" i="6"/>
  <c r="V145" i="6"/>
  <c r="U145" i="6"/>
  <c r="W144" i="6"/>
  <c r="V144" i="6"/>
  <c r="U144" i="6"/>
  <c r="W143" i="6"/>
  <c r="V143" i="6"/>
  <c r="U143" i="6"/>
  <c r="W142" i="6"/>
  <c r="V142" i="6"/>
  <c r="U142" i="6"/>
  <c r="W141" i="6"/>
  <c r="V141" i="6"/>
  <c r="U141" i="6"/>
  <c r="W140" i="6"/>
  <c r="V140" i="6"/>
  <c r="U140" i="6"/>
  <c r="W139" i="6"/>
  <c r="V139" i="6"/>
  <c r="U139" i="6"/>
  <c r="W138" i="6"/>
  <c r="V138" i="6"/>
  <c r="U138" i="6"/>
  <c r="W137" i="6"/>
  <c r="V137" i="6"/>
  <c r="U137" i="6"/>
  <c r="W136" i="6"/>
  <c r="V136" i="6"/>
  <c r="U136" i="6"/>
  <c r="W135" i="6"/>
  <c r="V135" i="6"/>
  <c r="U135" i="6"/>
  <c r="W134" i="6"/>
  <c r="V134" i="6"/>
  <c r="U134" i="6"/>
  <c r="W133" i="6"/>
  <c r="V133" i="6"/>
  <c r="U133" i="6"/>
  <c r="W132" i="6"/>
  <c r="V132" i="6"/>
  <c r="U132" i="6"/>
  <c r="W131" i="6"/>
  <c r="V131" i="6"/>
  <c r="U131" i="6"/>
  <c r="W130" i="6"/>
  <c r="V130" i="6"/>
  <c r="U130" i="6"/>
  <c r="W129" i="6"/>
  <c r="V129" i="6"/>
  <c r="U129" i="6"/>
  <c r="W128" i="6"/>
  <c r="V128" i="6"/>
  <c r="U128" i="6"/>
  <c r="W127" i="6"/>
  <c r="V127" i="6"/>
  <c r="U127" i="6"/>
  <c r="W126" i="6"/>
  <c r="V126" i="6"/>
  <c r="U126" i="6"/>
  <c r="W125" i="6"/>
  <c r="V125" i="6"/>
  <c r="U125" i="6"/>
  <c r="W124" i="6"/>
  <c r="V124" i="6"/>
  <c r="U124" i="6"/>
  <c r="W123" i="6"/>
  <c r="V123" i="6"/>
  <c r="U123" i="6"/>
  <c r="W122" i="6"/>
  <c r="V122" i="6"/>
  <c r="U122" i="6"/>
  <c r="W121" i="6"/>
  <c r="V121" i="6"/>
  <c r="U121" i="6"/>
  <c r="W120" i="6"/>
  <c r="V120" i="6"/>
  <c r="U120" i="6"/>
  <c r="W119" i="6"/>
  <c r="V119" i="6"/>
  <c r="U119" i="6"/>
  <c r="W118" i="6"/>
  <c r="V118" i="6"/>
  <c r="U118" i="6"/>
  <c r="W117" i="6"/>
  <c r="V117" i="6"/>
  <c r="U117" i="6"/>
  <c r="W116" i="6"/>
  <c r="V116" i="6"/>
  <c r="U116" i="6"/>
  <c r="W115" i="6"/>
  <c r="V115" i="6"/>
  <c r="U115" i="6"/>
  <c r="W114" i="6"/>
  <c r="V114" i="6"/>
  <c r="U114" i="6"/>
  <c r="W113" i="6"/>
  <c r="V113" i="6"/>
  <c r="U113" i="6"/>
  <c r="W112" i="6"/>
  <c r="V112" i="6"/>
  <c r="U112" i="6"/>
  <c r="W111" i="6"/>
  <c r="V111" i="6"/>
  <c r="U111" i="6"/>
  <c r="W110" i="6"/>
  <c r="V110" i="6"/>
  <c r="U110" i="6"/>
  <c r="W109" i="6"/>
  <c r="V109" i="6"/>
  <c r="U109" i="6"/>
  <c r="W108" i="6"/>
  <c r="V108" i="6"/>
  <c r="U108" i="6"/>
  <c r="W107" i="6"/>
  <c r="V107" i="6"/>
  <c r="U107" i="6"/>
  <c r="W106" i="6"/>
  <c r="V106" i="6"/>
  <c r="U106" i="6"/>
  <c r="W105" i="6"/>
  <c r="V105" i="6"/>
  <c r="U105" i="6"/>
  <c r="W104" i="6"/>
  <c r="V104" i="6"/>
  <c r="U104" i="6"/>
  <c r="W103" i="6"/>
  <c r="V103" i="6"/>
  <c r="U103" i="6"/>
  <c r="W102" i="6"/>
  <c r="V102" i="6"/>
  <c r="U102" i="6"/>
  <c r="W101" i="6"/>
  <c r="V101" i="6"/>
  <c r="U101" i="6"/>
  <c r="W100" i="6"/>
  <c r="V100" i="6"/>
  <c r="U100" i="6"/>
  <c r="W99" i="6"/>
  <c r="V99" i="6"/>
  <c r="U99" i="6"/>
  <c r="W98" i="6"/>
  <c r="V98" i="6"/>
  <c r="U98" i="6"/>
  <c r="W97" i="6"/>
  <c r="V97" i="6"/>
  <c r="U97" i="6"/>
  <c r="W96" i="6"/>
  <c r="V96" i="6"/>
  <c r="U96" i="6"/>
  <c r="W95" i="6"/>
  <c r="V95" i="6"/>
  <c r="U95" i="6"/>
  <c r="W94" i="6"/>
  <c r="V94" i="6"/>
  <c r="U94" i="6"/>
  <c r="W93" i="6"/>
  <c r="V93" i="6"/>
  <c r="U93" i="6"/>
  <c r="W92" i="6"/>
  <c r="V92" i="6"/>
  <c r="U92" i="6"/>
  <c r="W91" i="6"/>
  <c r="V91" i="6"/>
  <c r="U91" i="6"/>
  <c r="W90" i="6"/>
  <c r="V90" i="6"/>
  <c r="U90" i="6"/>
  <c r="W89" i="6"/>
  <c r="V89" i="6"/>
  <c r="U89" i="6"/>
  <c r="W88" i="6"/>
  <c r="V88" i="6"/>
  <c r="U88" i="6"/>
  <c r="W87" i="6"/>
  <c r="V87" i="6"/>
  <c r="U87" i="6"/>
  <c r="W86" i="6"/>
  <c r="V86" i="6"/>
  <c r="U86" i="6"/>
  <c r="W85" i="6"/>
  <c r="V85" i="6"/>
  <c r="U85" i="6"/>
  <c r="W84" i="6"/>
  <c r="V84" i="6"/>
  <c r="U84" i="6"/>
  <c r="W83" i="6"/>
  <c r="V83" i="6"/>
  <c r="U83" i="6"/>
  <c r="W82" i="6"/>
  <c r="V82" i="6"/>
  <c r="U82" i="6"/>
  <c r="W81" i="6"/>
  <c r="V81" i="6"/>
  <c r="U81" i="6"/>
  <c r="W80" i="6"/>
  <c r="V80" i="6"/>
  <c r="U80" i="6"/>
  <c r="W79" i="6"/>
  <c r="V79" i="6"/>
  <c r="U79" i="6"/>
  <c r="W78" i="6"/>
  <c r="V78" i="6"/>
  <c r="U78" i="6"/>
  <c r="W77" i="6"/>
  <c r="V77" i="6"/>
  <c r="U77" i="6"/>
  <c r="W76" i="6"/>
  <c r="V76" i="6"/>
  <c r="U76" i="6"/>
  <c r="W75" i="6"/>
  <c r="V75" i="6"/>
  <c r="U75" i="6"/>
  <c r="W74" i="6"/>
  <c r="V74" i="6"/>
  <c r="U74" i="6"/>
  <c r="W73" i="6"/>
  <c r="V73" i="6"/>
  <c r="U73" i="6"/>
  <c r="W72" i="6"/>
  <c r="V72" i="6"/>
  <c r="U72" i="6"/>
  <c r="W71" i="6"/>
  <c r="V71" i="6"/>
  <c r="U71" i="6"/>
  <c r="W70" i="6"/>
  <c r="V70" i="6"/>
  <c r="U70" i="6"/>
  <c r="W69" i="6"/>
  <c r="V69" i="6"/>
  <c r="U69" i="6"/>
  <c r="W68" i="6"/>
  <c r="V68" i="6"/>
  <c r="U68" i="6"/>
  <c r="W67" i="6"/>
  <c r="V67" i="6"/>
  <c r="U67" i="6"/>
  <c r="W66" i="6"/>
  <c r="V66" i="6"/>
  <c r="U66" i="6"/>
  <c r="W65" i="6"/>
  <c r="V65" i="6"/>
  <c r="U65" i="6"/>
  <c r="W64" i="6"/>
  <c r="V64" i="6"/>
  <c r="U64" i="6"/>
  <c r="W63" i="6"/>
  <c r="V63" i="6"/>
  <c r="U63" i="6"/>
  <c r="W62" i="6"/>
  <c r="V62" i="6"/>
  <c r="U62" i="6"/>
  <c r="W61" i="6"/>
  <c r="V61" i="6"/>
  <c r="U61" i="6"/>
  <c r="W60" i="6"/>
  <c r="V60" i="6"/>
  <c r="U60" i="6"/>
  <c r="W59" i="6"/>
  <c r="V59" i="6"/>
  <c r="U59" i="6"/>
  <c r="W58" i="6"/>
  <c r="V58" i="6"/>
  <c r="U58" i="6"/>
  <c r="W57" i="6"/>
  <c r="V57" i="6"/>
  <c r="U57" i="6"/>
  <c r="W56" i="6"/>
  <c r="V56" i="6"/>
  <c r="U56" i="6"/>
  <c r="W55" i="6"/>
  <c r="V55" i="6"/>
  <c r="U55" i="6"/>
  <c r="W54" i="6"/>
  <c r="V54" i="6"/>
  <c r="U54" i="6"/>
  <c r="W53" i="6"/>
  <c r="V53" i="6"/>
  <c r="U53" i="6"/>
  <c r="W52" i="6"/>
  <c r="V52" i="6"/>
  <c r="U52" i="6"/>
  <c r="W51" i="6"/>
  <c r="V51" i="6"/>
  <c r="U51" i="6"/>
  <c r="W50" i="6"/>
  <c r="V50" i="6"/>
  <c r="U50" i="6"/>
  <c r="W49" i="6"/>
  <c r="V49" i="6"/>
  <c r="U49" i="6"/>
  <c r="W48" i="6"/>
  <c r="V48" i="6"/>
  <c r="U48" i="6"/>
  <c r="W47" i="6"/>
  <c r="V47" i="6"/>
  <c r="U47" i="6"/>
  <c r="W46" i="6"/>
  <c r="V46" i="6"/>
  <c r="U46" i="6"/>
  <c r="W45" i="6"/>
  <c r="V45" i="6"/>
  <c r="U45" i="6"/>
  <c r="W44" i="6"/>
  <c r="V44" i="6"/>
  <c r="U44" i="6"/>
  <c r="W43" i="6"/>
  <c r="V43" i="6"/>
  <c r="U43" i="6"/>
  <c r="W42" i="6"/>
  <c r="V42" i="6"/>
  <c r="U42" i="6"/>
  <c r="W41" i="6"/>
  <c r="V41" i="6"/>
  <c r="U41" i="6"/>
  <c r="W40" i="6"/>
  <c r="V40" i="6"/>
  <c r="U40" i="6"/>
  <c r="W39" i="6"/>
  <c r="V39" i="6"/>
  <c r="U39" i="6"/>
  <c r="W38" i="6"/>
  <c r="V38" i="6"/>
  <c r="U38" i="6"/>
  <c r="W37" i="6"/>
  <c r="V37" i="6"/>
  <c r="U37" i="6"/>
  <c r="W36" i="6"/>
  <c r="V36" i="6"/>
  <c r="U36" i="6"/>
  <c r="W35" i="6"/>
  <c r="V35" i="6"/>
  <c r="U35" i="6"/>
  <c r="W34" i="6"/>
  <c r="V34" i="6"/>
  <c r="U34" i="6"/>
  <c r="W33" i="6"/>
  <c r="V33" i="6"/>
  <c r="U33" i="6"/>
  <c r="W32" i="6"/>
  <c r="V32" i="6"/>
  <c r="U32" i="6"/>
  <c r="W31" i="6"/>
  <c r="V31" i="6"/>
  <c r="U31" i="6"/>
  <c r="W30" i="6"/>
  <c r="V30" i="6"/>
  <c r="U30" i="6"/>
  <c r="W29" i="6"/>
  <c r="V29" i="6"/>
  <c r="U29" i="6"/>
  <c r="W28" i="6"/>
  <c r="V28" i="6"/>
  <c r="U28" i="6"/>
  <c r="W27" i="6"/>
  <c r="V27" i="6"/>
  <c r="U27" i="6"/>
  <c r="W26" i="6"/>
  <c r="V26" i="6"/>
  <c r="U26" i="6"/>
  <c r="W25" i="6"/>
  <c r="V25" i="6"/>
  <c r="U25" i="6"/>
  <c r="W24" i="6"/>
  <c r="V24" i="6"/>
  <c r="U24" i="6"/>
  <c r="W23" i="6"/>
  <c r="V23" i="6"/>
  <c r="U23" i="6"/>
  <c r="W22" i="6"/>
  <c r="V22" i="6"/>
  <c r="U22" i="6"/>
  <c r="W21" i="6"/>
  <c r="V21" i="6"/>
  <c r="U21" i="6"/>
  <c r="W20" i="6"/>
  <c r="V20" i="6"/>
  <c r="U20" i="6"/>
  <c r="W19" i="6"/>
  <c r="V19" i="6"/>
  <c r="U19" i="6"/>
  <c r="W18" i="6"/>
  <c r="V18" i="6"/>
  <c r="U18" i="6"/>
  <c r="W17" i="6"/>
  <c r="V17" i="6"/>
  <c r="U17" i="6"/>
  <c r="W16" i="6"/>
  <c r="V16" i="6"/>
  <c r="U16" i="6"/>
  <c r="W15" i="6"/>
  <c r="V15" i="6"/>
  <c r="U15" i="6"/>
  <c r="W14" i="6"/>
  <c r="V14" i="6"/>
  <c r="U14" i="6"/>
  <c r="O7" i="6"/>
  <c r="O6" i="6"/>
  <c r="O5" i="6"/>
  <c r="N813" i="5"/>
  <c r="M813" i="5"/>
  <c r="L813" i="5"/>
  <c r="O813" i="5" s="1"/>
  <c r="K813" i="5"/>
  <c r="N812" i="5"/>
  <c r="M812" i="5"/>
  <c r="L812" i="5"/>
  <c r="O812" i="5" s="1"/>
  <c r="K812" i="5"/>
  <c r="N811" i="5"/>
  <c r="M811" i="5"/>
  <c r="L811" i="5"/>
  <c r="O811" i="5" s="1"/>
  <c r="K811" i="5"/>
  <c r="N810" i="5"/>
  <c r="M810" i="5"/>
  <c r="L810" i="5"/>
  <c r="O810" i="5" s="1"/>
  <c r="K810" i="5"/>
  <c r="O809" i="5"/>
  <c r="N809" i="5"/>
  <c r="M809" i="5"/>
  <c r="L809" i="5"/>
  <c r="K809" i="5"/>
  <c r="N808" i="5"/>
  <c r="M808" i="5"/>
  <c r="L808" i="5"/>
  <c r="O808" i="5" s="1"/>
  <c r="K808" i="5"/>
  <c r="N807" i="5"/>
  <c r="M807" i="5"/>
  <c r="L807" i="5"/>
  <c r="O807" i="5" s="1"/>
  <c r="K807" i="5"/>
  <c r="N806" i="5"/>
  <c r="M806" i="5"/>
  <c r="L806" i="5"/>
  <c r="O806" i="5" s="1"/>
  <c r="K806" i="5"/>
  <c r="N805" i="5"/>
  <c r="M805" i="5"/>
  <c r="L805" i="5"/>
  <c r="O805" i="5" s="1"/>
  <c r="K805" i="5"/>
  <c r="N804" i="5"/>
  <c r="M804" i="5"/>
  <c r="L804" i="5"/>
  <c r="O804" i="5" s="1"/>
  <c r="K804" i="5"/>
  <c r="N803" i="5"/>
  <c r="M803" i="5"/>
  <c r="L803" i="5"/>
  <c r="O803" i="5" s="1"/>
  <c r="K803" i="5"/>
  <c r="N802" i="5"/>
  <c r="M802" i="5"/>
  <c r="L802" i="5"/>
  <c r="O802" i="5" s="1"/>
  <c r="K802" i="5"/>
  <c r="N801" i="5"/>
  <c r="M801" i="5"/>
  <c r="L801" i="5"/>
  <c r="O801" i="5" s="1"/>
  <c r="K801" i="5"/>
  <c r="N800" i="5"/>
  <c r="M800" i="5"/>
  <c r="L800" i="5"/>
  <c r="O800" i="5" s="1"/>
  <c r="K800" i="5"/>
  <c r="N799" i="5"/>
  <c r="M799" i="5"/>
  <c r="L799" i="5"/>
  <c r="O799" i="5" s="1"/>
  <c r="K799" i="5"/>
  <c r="N798" i="5"/>
  <c r="M798" i="5"/>
  <c r="L798" i="5"/>
  <c r="O798" i="5" s="1"/>
  <c r="K798" i="5"/>
  <c r="O797" i="5"/>
  <c r="N797" i="5"/>
  <c r="M797" i="5"/>
  <c r="L797" i="5"/>
  <c r="K797" i="5"/>
  <c r="N796" i="5"/>
  <c r="M796" i="5"/>
  <c r="L796" i="5"/>
  <c r="O796" i="5" s="1"/>
  <c r="K796" i="5"/>
  <c r="N795" i="5"/>
  <c r="M795" i="5"/>
  <c r="L795" i="5"/>
  <c r="O795" i="5" s="1"/>
  <c r="K795" i="5"/>
  <c r="N794" i="5"/>
  <c r="M794" i="5"/>
  <c r="L794" i="5"/>
  <c r="O794" i="5" s="1"/>
  <c r="K794" i="5"/>
  <c r="N793" i="5"/>
  <c r="M793" i="5"/>
  <c r="L793" i="5"/>
  <c r="O793" i="5" s="1"/>
  <c r="K793" i="5"/>
  <c r="N792" i="5"/>
  <c r="M792" i="5"/>
  <c r="L792" i="5"/>
  <c r="O792" i="5" s="1"/>
  <c r="K792" i="5"/>
  <c r="N791" i="5"/>
  <c r="M791" i="5"/>
  <c r="L791" i="5"/>
  <c r="O791" i="5" s="1"/>
  <c r="K791" i="5"/>
  <c r="N790" i="5"/>
  <c r="M790" i="5"/>
  <c r="L790" i="5"/>
  <c r="O790" i="5" s="1"/>
  <c r="K790" i="5"/>
  <c r="O789" i="5"/>
  <c r="N789" i="5"/>
  <c r="M789" i="5"/>
  <c r="L789" i="5"/>
  <c r="K789" i="5"/>
  <c r="N788" i="5"/>
  <c r="M788" i="5"/>
  <c r="L788" i="5"/>
  <c r="O788" i="5" s="1"/>
  <c r="K788" i="5"/>
  <c r="N787" i="5"/>
  <c r="M787" i="5"/>
  <c r="L787" i="5"/>
  <c r="O787" i="5" s="1"/>
  <c r="K787" i="5"/>
  <c r="N786" i="5"/>
  <c r="M786" i="5"/>
  <c r="L786" i="5"/>
  <c r="O786" i="5" s="1"/>
  <c r="K786" i="5"/>
  <c r="N785" i="5"/>
  <c r="M785" i="5"/>
  <c r="L785" i="5"/>
  <c r="O785" i="5" s="1"/>
  <c r="K785" i="5"/>
  <c r="N784" i="5"/>
  <c r="M784" i="5"/>
  <c r="L784" i="5"/>
  <c r="O784" i="5" s="1"/>
  <c r="K784" i="5"/>
  <c r="N783" i="5"/>
  <c r="M783" i="5"/>
  <c r="L783" i="5"/>
  <c r="O783" i="5" s="1"/>
  <c r="K783" i="5"/>
  <c r="N782" i="5"/>
  <c r="M782" i="5"/>
  <c r="L782" i="5"/>
  <c r="O782" i="5" s="1"/>
  <c r="K782" i="5"/>
  <c r="N781" i="5"/>
  <c r="M781" i="5"/>
  <c r="L781" i="5"/>
  <c r="O781" i="5" s="1"/>
  <c r="K781" i="5"/>
  <c r="N780" i="5"/>
  <c r="M780" i="5"/>
  <c r="L780" i="5"/>
  <c r="O780" i="5" s="1"/>
  <c r="K780" i="5"/>
  <c r="N779" i="5"/>
  <c r="M779" i="5"/>
  <c r="L779" i="5"/>
  <c r="O779" i="5" s="1"/>
  <c r="K779" i="5"/>
  <c r="N778" i="5"/>
  <c r="M778" i="5"/>
  <c r="L778" i="5"/>
  <c r="O778" i="5" s="1"/>
  <c r="K778" i="5"/>
  <c r="N777" i="5"/>
  <c r="M777" i="5"/>
  <c r="L777" i="5"/>
  <c r="O777" i="5" s="1"/>
  <c r="K777" i="5"/>
  <c r="N776" i="5"/>
  <c r="M776" i="5"/>
  <c r="L776" i="5"/>
  <c r="O776" i="5" s="1"/>
  <c r="K776" i="5"/>
  <c r="N775" i="5"/>
  <c r="M775" i="5"/>
  <c r="L775" i="5"/>
  <c r="O775" i="5" s="1"/>
  <c r="K775" i="5"/>
  <c r="N774" i="5"/>
  <c r="M774" i="5"/>
  <c r="L774" i="5"/>
  <c r="O774" i="5" s="1"/>
  <c r="K774" i="5"/>
  <c r="N773" i="5"/>
  <c r="M773" i="5"/>
  <c r="L773" i="5"/>
  <c r="O773" i="5" s="1"/>
  <c r="K773" i="5"/>
  <c r="N772" i="5"/>
  <c r="M772" i="5"/>
  <c r="L772" i="5"/>
  <c r="O772" i="5" s="1"/>
  <c r="K772" i="5"/>
  <c r="O771" i="5"/>
  <c r="N771" i="5"/>
  <c r="M771" i="5"/>
  <c r="L771" i="5"/>
  <c r="K771" i="5"/>
  <c r="N770" i="5"/>
  <c r="M770" i="5"/>
  <c r="L770" i="5"/>
  <c r="O770" i="5" s="1"/>
  <c r="K770" i="5"/>
  <c r="N769" i="5"/>
  <c r="M769" i="5"/>
  <c r="L769" i="5"/>
  <c r="O769" i="5" s="1"/>
  <c r="K769" i="5"/>
  <c r="N768" i="5"/>
  <c r="M768" i="5"/>
  <c r="L768" i="5"/>
  <c r="O768" i="5" s="1"/>
  <c r="K768" i="5"/>
  <c r="N767" i="5"/>
  <c r="M767" i="5"/>
  <c r="L767" i="5"/>
  <c r="O767" i="5" s="1"/>
  <c r="K767" i="5"/>
  <c r="N766" i="5"/>
  <c r="M766" i="5"/>
  <c r="L766" i="5"/>
  <c r="O766" i="5" s="1"/>
  <c r="K766" i="5"/>
  <c r="N765" i="5"/>
  <c r="M765" i="5"/>
  <c r="L765" i="5"/>
  <c r="O765" i="5" s="1"/>
  <c r="K765" i="5"/>
  <c r="N764" i="5"/>
  <c r="M764" i="5"/>
  <c r="L764" i="5"/>
  <c r="O764" i="5" s="1"/>
  <c r="K764" i="5"/>
  <c r="N763" i="5"/>
  <c r="M763" i="5"/>
  <c r="L763" i="5"/>
  <c r="O763" i="5" s="1"/>
  <c r="K763" i="5"/>
  <c r="N762" i="5"/>
  <c r="M762" i="5"/>
  <c r="L762" i="5"/>
  <c r="O762" i="5" s="1"/>
  <c r="K762" i="5"/>
  <c r="N761" i="5"/>
  <c r="M761" i="5"/>
  <c r="L761" i="5"/>
  <c r="O761" i="5" s="1"/>
  <c r="K761" i="5"/>
  <c r="N760" i="5"/>
  <c r="M760" i="5"/>
  <c r="L760" i="5"/>
  <c r="O760" i="5" s="1"/>
  <c r="K760" i="5"/>
  <c r="O759" i="5"/>
  <c r="N759" i="5"/>
  <c r="M759" i="5"/>
  <c r="L759" i="5"/>
  <c r="K759" i="5"/>
  <c r="N758" i="5"/>
  <c r="M758" i="5"/>
  <c r="L758" i="5"/>
  <c r="O758" i="5" s="1"/>
  <c r="K758" i="5"/>
  <c r="N757" i="5"/>
  <c r="M757" i="5"/>
  <c r="L757" i="5"/>
  <c r="O757" i="5" s="1"/>
  <c r="K757" i="5"/>
  <c r="N756" i="5"/>
  <c r="M756" i="5"/>
  <c r="L756" i="5"/>
  <c r="O756" i="5" s="1"/>
  <c r="K756" i="5"/>
  <c r="N755" i="5"/>
  <c r="M755" i="5"/>
  <c r="L755" i="5"/>
  <c r="O755" i="5" s="1"/>
  <c r="K755" i="5"/>
  <c r="N754" i="5"/>
  <c r="M754" i="5"/>
  <c r="L754" i="5"/>
  <c r="O754" i="5" s="1"/>
  <c r="K754" i="5"/>
  <c r="N753" i="5"/>
  <c r="M753" i="5"/>
  <c r="L753" i="5"/>
  <c r="O753" i="5" s="1"/>
  <c r="K753" i="5"/>
  <c r="N752" i="5"/>
  <c r="M752" i="5"/>
  <c r="L752" i="5"/>
  <c r="O752" i="5" s="1"/>
  <c r="K752" i="5"/>
  <c r="N751" i="5"/>
  <c r="M751" i="5"/>
  <c r="L751" i="5"/>
  <c r="O751" i="5" s="1"/>
  <c r="K751" i="5"/>
  <c r="N750" i="5"/>
  <c r="M750" i="5"/>
  <c r="L750" i="5"/>
  <c r="O750" i="5" s="1"/>
  <c r="K750" i="5"/>
  <c r="N749" i="5"/>
  <c r="M749" i="5"/>
  <c r="L749" i="5"/>
  <c r="O749" i="5" s="1"/>
  <c r="K749" i="5"/>
  <c r="N748" i="5"/>
  <c r="M748" i="5"/>
  <c r="L748" i="5"/>
  <c r="O748" i="5" s="1"/>
  <c r="K748" i="5"/>
  <c r="O747" i="5"/>
  <c r="N747" i="5"/>
  <c r="M747" i="5"/>
  <c r="L747" i="5"/>
  <c r="K747" i="5"/>
  <c r="N746" i="5"/>
  <c r="M746" i="5"/>
  <c r="L746" i="5"/>
  <c r="O746" i="5" s="1"/>
  <c r="K746" i="5"/>
  <c r="N745" i="5"/>
  <c r="M745" i="5"/>
  <c r="L745" i="5"/>
  <c r="O745" i="5" s="1"/>
  <c r="K745" i="5"/>
  <c r="N744" i="5"/>
  <c r="M744" i="5"/>
  <c r="L744" i="5"/>
  <c r="O744" i="5" s="1"/>
  <c r="K744" i="5"/>
  <c r="N743" i="5"/>
  <c r="M743" i="5"/>
  <c r="L743" i="5"/>
  <c r="O743" i="5" s="1"/>
  <c r="K743" i="5"/>
  <c r="N742" i="5"/>
  <c r="M742" i="5"/>
  <c r="L742" i="5"/>
  <c r="O742" i="5" s="1"/>
  <c r="K742" i="5"/>
  <c r="N741" i="5"/>
  <c r="M741" i="5"/>
  <c r="L741" i="5"/>
  <c r="O741" i="5" s="1"/>
  <c r="K741" i="5"/>
  <c r="N740" i="5"/>
  <c r="M740" i="5"/>
  <c r="L740" i="5"/>
  <c r="O740" i="5" s="1"/>
  <c r="K740" i="5"/>
  <c r="N739" i="5"/>
  <c r="M739" i="5"/>
  <c r="L739" i="5"/>
  <c r="O739" i="5" s="1"/>
  <c r="K739" i="5"/>
  <c r="N738" i="5"/>
  <c r="M738" i="5"/>
  <c r="L738" i="5"/>
  <c r="O738" i="5" s="1"/>
  <c r="K738" i="5"/>
  <c r="N737" i="5"/>
  <c r="M737" i="5"/>
  <c r="L737" i="5"/>
  <c r="O737" i="5" s="1"/>
  <c r="K737" i="5"/>
  <c r="N736" i="5"/>
  <c r="M736" i="5"/>
  <c r="L736" i="5"/>
  <c r="O736" i="5" s="1"/>
  <c r="K736" i="5"/>
  <c r="N735" i="5"/>
  <c r="M735" i="5"/>
  <c r="L735" i="5"/>
  <c r="O735" i="5" s="1"/>
  <c r="K735" i="5"/>
  <c r="N734" i="5"/>
  <c r="M734" i="5"/>
  <c r="L734" i="5"/>
  <c r="O734" i="5" s="1"/>
  <c r="K734" i="5"/>
  <c r="N733" i="5"/>
  <c r="M733" i="5"/>
  <c r="L733" i="5"/>
  <c r="O733" i="5" s="1"/>
  <c r="K733" i="5"/>
  <c r="N732" i="5"/>
  <c r="M732" i="5"/>
  <c r="L732" i="5"/>
  <c r="O732" i="5" s="1"/>
  <c r="K732" i="5"/>
  <c r="N731" i="5"/>
  <c r="M731" i="5"/>
  <c r="L731" i="5"/>
  <c r="O731" i="5" s="1"/>
  <c r="K731" i="5"/>
  <c r="N730" i="5"/>
  <c r="M730" i="5"/>
  <c r="L730" i="5"/>
  <c r="O730" i="5" s="1"/>
  <c r="K730" i="5"/>
  <c r="O729" i="5"/>
  <c r="N729" i="5"/>
  <c r="M729" i="5"/>
  <c r="L729" i="5"/>
  <c r="K729" i="5"/>
  <c r="N728" i="5"/>
  <c r="M728" i="5"/>
  <c r="L728" i="5"/>
  <c r="O728" i="5" s="1"/>
  <c r="K728" i="5"/>
  <c r="N727" i="5"/>
  <c r="M727" i="5"/>
  <c r="L727" i="5"/>
  <c r="O727" i="5" s="1"/>
  <c r="K727" i="5"/>
  <c r="N726" i="5"/>
  <c r="M726" i="5"/>
  <c r="L726" i="5"/>
  <c r="O726" i="5" s="1"/>
  <c r="K726" i="5"/>
  <c r="N725" i="5"/>
  <c r="M725" i="5"/>
  <c r="L725" i="5"/>
  <c r="O725" i="5" s="1"/>
  <c r="K725" i="5"/>
  <c r="N724" i="5"/>
  <c r="M724" i="5"/>
  <c r="L724" i="5"/>
  <c r="O724" i="5" s="1"/>
  <c r="K724" i="5"/>
  <c r="N723" i="5"/>
  <c r="M723" i="5"/>
  <c r="L723" i="5"/>
  <c r="O723" i="5" s="1"/>
  <c r="K723" i="5"/>
  <c r="N722" i="5"/>
  <c r="M722" i="5"/>
  <c r="L722" i="5"/>
  <c r="O722" i="5" s="1"/>
  <c r="K722" i="5"/>
  <c r="N721" i="5"/>
  <c r="M721" i="5"/>
  <c r="L721" i="5"/>
  <c r="O721" i="5" s="1"/>
  <c r="K721" i="5"/>
  <c r="N720" i="5"/>
  <c r="M720" i="5"/>
  <c r="L720" i="5"/>
  <c r="O720" i="5" s="1"/>
  <c r="K720" i="5"/>
  <c r="N719" i="5"/>
  <c r="M719" i="5"/>
  <c r="L719" i="5"/>
  <c r="O719" i="5" s="1"/>
  <c r="K719" i="5"/>
  <c r="N718" i="5"/>
  <c r="M718" i="5"/>
  <c r="L718" i="5"/>
  <c r="O718" i="5" s="1"/>
  <c r="K718" i="5"/>
  <c r="N717" i="5"/>
  <c r="M717" i="5"/>
  <c r="L717" i="5"/>
  <c r="O717" i="5" s="1"/>
  <c r="K717" i="5"/>
  <c r="N716" i="5"/>
  <c r="M716" i="5"/>
  <c r="L716" i="5"/>
  <c r="O716" i="5" s="1"/>
  <c r="K716" i="5"/>
  <c r="O715" i="5"/>
  <c r="N715" i="5"/>
  <c r="M715" i="5"/>
  <c r="L715" i="5"/>
  <c r="K715" i="5"/>
  <c r="N714" i="5"/>
  <c r="M714" i="5"/>
  <c r="L714" i="5"/>
  <c r="O714" i="5" s="1"/>
  <c r="K714" i="5"/>
  <c r="N713" i="5"/>
  <c r="M713" i="5"/>
  <c r="L713" i="5"/>
  <c r="O713" i="5" s="1"/>
  <c r="K713" i="5"/>
  <c r="N712" i="5"/>
  <c r="M712" i="5"/>
  <c r="L712" i="5"/>
  <c r="O712" i="5" s="1"/>
  <c r="K712" i="5"/>
  <c r="N711" i="5"/>
  <c r="M711" i="5"/>
  <c r="L711" i="5"/>
  <c r="O711" i="5" s="1"/>
  <c r="K711" i="5"/>
  <c r="N710" i="5"/>
  <c r="M710" i="5"/>
  <c r="L710" i="5"/>
  <c r="O710" i="5" s="1"/>
  <c r="K710" i="5"/>
  <c r="N709" i="5"/>
  <c r="M709" i="5"/>
  <c r="L709" i="5"/>
  <c r="O709" i="5" s="1"/>
  <c r="K709" i="5"/>
  <c r="N708" i="5"/>
  <c r="M708" i="5"/>
  <c r="L708" i="5"/>
  <c r="O708" i="5" s="1"/>
  <c r="K708" i="5"/>
  <c r="N707" i="5"/>
  <c r="M707" i="5"/>
  <c r="L707" i="5"/>
  <c r="O707" i="5" s="1"/>
  <c r="K707" i="5"/>
  <c r="N706" i="5"/>
  <c r="M706" i="5"/>
  <c r="L706" i="5"/>
  <c r="O706" i="5" s="1"/>
  <c r="K706" i="5"/>
  <c r="N705" i="5"/>
  <c r="M705" i="5"/>
  <c r="L705" i="5"/>
  <c r="O705" i="5" s="1"/>
  <c r="K705" i="5"/>
  <c r="N704" i="5"/>
  <c r="M704" i="5"/>
  <c r="L704" i="5"/>
  <c r="O704" i="5" s="1"/>
  <c r="K704" i="5"/>
  <c r="N703" i="5"/>
  <c r="M703" i="5"/>
  <c r="L703" i="5"/>
  <c r="O703" i="5" s="1"/>
  <c r="K703" i="5"/>
  <c r="N702" i="5"/>
  <c r="M702" i="5"/>
  <c r="L702" i="5"/>
  <c r="O702" i="5" s="1"/>
  <c r="K702" i="5"/>
  <c r="N701" i="5"/>
  <c r="M701" i="5"/>
  <c r="L701" i="5"/>
  <c r="O701" i="5" s="1"/>
  <c r="K701" i="5"/>
  <c r="N700" i="5"/>
  <c r="M700" i="5"/>
  <c r="L700" i="5"/>
  <c r="O700" i="5" s="1"/>
  <c r="K700" i="5"/>
  <c r="N699" i="5"/>
  <c r="M699" i="5"/>
  <c r="L699" i="5"/>
  <c r="O699" i="5" s="1"/>
  <c r="K699" i="5"/>
  <c r="N698" i="5"/>
  <c r="M698" i="5"/>
  <c r="L698" i="5"/>
  <c r="O698" i="5" s="1"/>
  <c r="K698" i="5"/>
  <c r="N697" i="5"/>
  <c r="M697" i="5"/>
  <c r="L697" i="5"/>
  <c r="O697" i="5" s="1"/>
  <c r="K697" i="5"/>
  <c r="N696" i="5"/>
  <c r="M696" i="5"/>
  <c r="L696" i="5"/>
  <c r="O696" i="5" s="1"/>
  <c r="K696" i="5"/>
  <c r="O695" i="5"/>
  <c r="N695" i="5"/>
  <c r="M695" i="5"/>
  <c r="L695" i="5"/>
  <c r="K695" i="5"/>
  <c r="N694" i="5"/>
  <c r="M694" i="5"/>
  <c r="L694" i="5"/>
  <c r="O694" i="5" s="1"/>
  <c r="K694" i="5"/>
  <c r="N693" i="5"/>
  <c r="M693" i="5"/>
  <c r="L693" i="5"/>
  <c r="O693" i="5" s="1"/>
  <c r="K693" i="5"/>
  <c r="N692" i="5"/>
  <c r="M692" i="5"/>
  <c r="L692" i="5"/>
  <c r="O692" i="5" s="1"/>
  <c r="K692" i="5"/>
  <c r="N691" i="5"/>
  <c r="M691" i="5"/>
  <c r="L691" i="5"/>
  <c r="O691" i="5" s="1"/>
  <c r="K691" i="5"/>
  <c r="N690" i="5"/>
  <c r="M690" i="5"/>
  <c r="L690" i="5"/>
  <c r="O690" i="5" s="1"/>
  <c r="K690" i="5"/>
  <c r="O689" i="5"/>
  <c r="N689" i="5"/>
  <c r="M689" i="5"/>
  <c r="L689" i="5"/>
  <c r="K689" i="5"/>
  <c r="N688" i="5"/>
  <c r="M688" i="5"/>
  <c r="L688" i="5"/>
  <c r="O688" i="5" s="1"/>
  <c r="K688" i="5"/>
  <c r="N687" i="5"/>
  <c r="M687" i="5"/>
  <c r="L687" i="5"/>
  <c r="O687" i="5" s="1"/>
  <c r="K687" i="5"/>
  <c r="N686" i="5"/>
  <c r="M686" i="5"/>
  <c r="L686" i="5"/>
  <c r="O686" i="5" s="1"/>
  <c r="K686" i="5"/>
  <c r="N685" i="5"/>
  <c r="M685" i="5"/>
  <c r="L685" i="5"/>
  <c r="O685" i="5" s="1"/>
  <c r="K685" i="5"/>
  <c r="N684" i="5"/>
  <c r="M684" i="5"/>
  <c r="L684" i="5"/>
  <c r="O684" i="5" s="1"/>
  <c r="K684" i="5"/>
  <c r="N683" i="5"/>
  <c r="M683" i="5"/>
  <c r="L683" i="5"/>
  <c r="O683" i="5" s="1"/>
  <c r="K683" i="5"/>
  <c r="N682" i="5"/>
  <c r="M682" i="5"/>
  <c r="L682" i="5"/>
  <c r="O682" i="5" s="1"/>
  <c r="K682" i="5"/>
  <c r="N681" i="5"/>
  <c r="M681" i="5"/>
  <c r="L681" i="5"/>
  <c r="O681" i="5" s="1"/>
  <c r="K681" i="5"/>
  <c r="N680" i="5"/>
  <c r="M680" i="5"/>
  <c r="L680" i="5"/>
  <c r="O680" i="5" s="1"/>
  <c r="K680" i="5"/>
  <c r="N679" i="5"/>
  <c r="M679" i="5"/>
  <c r="L679" i="5"/>
  <c r="O679" i="5" s="1"/>
  <c r="K679" i="5"/>
  <c r="N678" i="5"/>
  <c r="M678" i="5"/>
  <c r="L678" i="5"/>
  <c r="O678" i="5" s="1"/>
  <c r="K678" i="5"/>
  <c r="O677" i="5"/>
  <c r="N677" i="5"/>
  <c r="M677" i="5"/>
  <c r="L677" i="5"/>
  <c r="K677" i="5"/>
  <c r="N676" i="5"/>
  <c r="M676" i="5"/>
  <c r="L676" i="5"/>
  <c r="O676" i="5" s="1"/>
  <c r="K676" i="5"/>
  <c r="N675" i="5"/>
  <c r="M675" i="5"/>
  <c r="L675" i="5"/>
  <c r="O675" i="5" s="1"/>
  <c r="K675" i="5"/>
  <c r="N674" i="5"/>
  <c r="M674" i="5"/>
  <c r="L674" i="5"/>
  <c r="O674" i="5" s="1"/>
  <c r="K674" i="5"/>
  <c r="N673" i="5"/>
  <c r="M673" i="5"/>
  <c r="L673" i="5"/>
  <c r="O673" i="5" s="1"/>
  <c r="K673" i="5"/>
  <c r="N672" i="5"/>
  <c r="M672" i="5"/>
  <c r="L672" i="5"/>
  <c r="O672" i="5" s="1"/>
  <c r="K672" i="5"/>
  <c r="O671" i="5"/>
  <c r="N671" i="5"/>
  <c r="M671" i="5"/>
  <c r="L671" i="5"/>
  <c r="K671" i="5"/>
  <c r="N670" i="5"/>
  <c r="M670" i="5"/>
  <c r="L670" i="5"/>
  <c r="O670" i="5" s="1"/>
  <c r="K670" i="5"/>
  <c r="N669" i="5"/>
  <c r="M669" i="5"/>
  <c r="L669" i="5"/>
  <c r="O669" i="5" s="1"/>
  <c r="K669" i="5"/>
  <c r="N668" i="5"/>
  <c r="M668" i="5"/>
  <c r="L668" i="5"/>
  <c r="O668" i="5" s="1"/>
  <c r="K668" i="5"/>
  <c r="N667" i="5"/>
  <c r="M667" i="5"/>
  <c r="L667" i="5"/>
  <c r="O667" i="5" s="1"/>
  <c r="K667" i="5"/>
  <c r="N666" i="5"/>
  <c r="M666" i="5"/>
  <c r="L666" i="5"/>
  <c r="O666" i="5" s="1"/>
  <c r="K666" i="5"/>
  <c r="N665" i="5"/>
  <c r="M665" i="5"/>
  <c r="L665" i="5"/>
  <c r="O665" i="5" s="1"/>
  <c r="K665" i="5"/>
  <c r="O664" i="5"/>
  <c r="N664" i="5"/>
  <c r="M664" i="5"/>
  <c r="L664" i="5"/>
  <c r="K664" i="5"/>
  <c r="N663" i="5"/>
  <c r="M663" i="5"/>
  <c r="L663" i="5"/>
  <c r="O663" i="5" s="1"/>
  <c r="K663" i="5"/>
  <c r="N662" i="5"/>
  <c r="M662" i="5"/>
  <c r="L662" i="5"/>
  <c r="O662" i="5" s="1"/>
  <c r="K662" i="5"/>
  <c r="N661" i="5"/>
  <c r="M661" i="5"/>
  <c r="L661" i="5"/>
  <c r="O661" i="5" s="1"/>
  <c r="K661" i="5"/>
  <c r="N660" i="5"/>
  <c r="M660" i="5"/>
  <c r="L660" i="5"/>
  <c r="O660" i="5" s="1"/>
  <c r="K660" i="5"/>
  <c r="N659" i="5"/>
  <c r="M659" i="5"/>
  <c r="L659" i="5"/>
  <c r="O659" i="5" s="1"/>
  <c r="K659" i="5"/>
  <c r="N658" i="5"/>
  <c r="M658" i="5"/>
  <c r="L658" i="5"/>
  <c r="O658" i="5" s="1"/>
  <c r="K658" i="5"/>
  <c r="N657" i="5"/>
  <c r="M657" i="5"/>
  <c r="L657" i="5"/>
  <c r="O657" i="5" s="1"/>
  <c r="K657" i="5"/>
  <c r="O656" i="5"/>
  <c r="N656" i="5"/>
  <c r="M656" i="5"/>
  <c r="L656" i="5"/>
  <c r="K656" i="5"/>
  <c r="N655" i="5"/>
  <c r="M655" i="5"/>
  <c r="L655" i="5"/>
  <c r="O655" i="5" s="1"/>
  <c r="K655" i="5"/>
  <c r="O654" i="5"/>
  <c r="N654" i="5"/>
  <c r="M654" i="5"/>
  <c r="L654" i="5"/>
  <c r="K654" i="5"/>
  <c r="N653" i="5"/>
  <c r="M653" i="5"/>
  <c r="L653" i="5"/>
  <c r="O653" i="5" s="1"/>
  <c r="K653" i="5"/>
  <c r="N652" i="5"/>
  <c r="M652" i="5"/>
  <c r="L652" i="5"/>
  <c r="O652" i="5" s="1"/>
  <c r="K652" i="5"/>
  <c r="N651" i="5"/>
  <c r="M651" i="5"/>
  <c r="L651" i="5"/>
  <c r="O651" i="5" s="1"/>
  <c r="K651" i="5"/>
  <c r="N650" i="5"/>
  <c r="M650" i="5"/>
  <c r="L650" i="5"/>
  <c r="O650" i="5" s="1"/>
  <c r="K650" i="5"/>
  <c r="N649" i="5"/>
  <c r="M649" i="5"/>
  <c r="L649" i="5"/>
  <c r="O649" i="5" s="1"/>
  <c r="K649" i="5"/>
  <c r="N648" i="5"/>
  <c r="M648" i="5"/>
  <c r="L648" i="5"/>
  <c r="O648" i="5" s="1"/>
  <c r="K648" i="5"/>
  <c r="N647" i="5"/>
  <c r="M647" i="5"/>
  <c r="L647" i="5"/>
  <c r="O647" i="5" s="1"/>
  <c r="K647" i="5"/>
  <c r="N646" i="5"/>
  <c r="M646" i="5"/>
  <c r="L646" i="5"/>
  <c r="O646" i="5" s="1"/>
  <c r="K646" i="5"/>
  <c r="N645" i="5"/>
  <c r="M645" i="5"/>
  <c r="L645" i="5"/>
  <c r="O645" i="5" s="1"/>
  <c r="K645" i="5"/>
  <c r="O644" i="5"/>
  <c r="N644" i="5"/>
  <c r="M644" i="5"/>
  <c r="L644" i="5"/>
  <c r="K644" i="5"/>
  <c r="N643" i="5"/>
  <c r="M643" i="5"/>
  <c r="L643" i="5"/>
  <c r="O643" i="5" s="1"/>
  <c r="K643" i="5"/>
  <c r="O642" i="5"/>
  <c r="N642" i="5"/>
  <c r="M642" i="5"/>
  <c r="L642" i="5"/>
  <c r="K642" i="5"/>
  <c r="N641" i="5"/>
  <c r="M641" i="5"/>
  <c r="L641" i="5"/>
  <c r="O641" i="5" s="1"/>
  <c r="K641" i="5"/>
  <c r="O640" i="5"/>
  <c r="N640" i="5"/>
  <c r="M640" i="5"/>
  <c r="L640" i="5"/>
  <c r="K640" i="5"/>
  <c r="N639" i="5"/>
  <c r="M639" i="5"/>
  <c r="L639" i="5"/>
  <c r="O639" i="5" s="1"/>
  <c r="K639" i="5"/>
  <c r="N638" i="5"/>
  <c r="M638" i="5"/>
  <c r="L638" i="5"/>
  <c r="O638" i="5" s="1"/>
  <c r="K638" i="5"/>
  <c r="N637" i="5"/>
  <c r="M637" i="5"/>
  <c r="L637" i="5"/>
  <c r="O637" i="5" s="1"/>
  <c r="K637" i="5"/>
  <c r="N636" i="5"/>
  <c r="M636" i="5"/>
  <c r="L636" i="5"/>
  <c r="O636" i="5" s="1"/>
  <c r="K636" i="5"/>
  <c r="N635" i="5"/>
  <c r="M635" i="5"/>
  <c r="L635" i="5"/>
  <c r="O635" i="5" s="1"/>
  <c r="K635" i="5"/>
  <c r="N634" i="5"/>
  <c r="M634" i="5"/>
  <c r="L634" i="5"/>
  <c r="O634" i="5" s="1"/>
  <c r="K634" i="5"/>
  <c r="N633" i="5"/>
  <c r="M633" i="5"/>
  <c r="L633" i="5"/>
  <c r="O633" i="5" s="1"/>
  <c r="K633" i="5"/>
  <c r="N632" i="5"/>
  <c r="M632" i="5"/>
  <c r="L632" i="5"/>
  <c r="O632" i="5" s="1"/>
  <c r="K632" i="5"/>
  <c r="N631" i="5"/>
  <c r="M631" i="5"/>
  <c r="L631" i="5"/>
  <c r="O631" i="5" s="1"/>
  <c r="K631" i="5"/>
  <c r="N630" i="5"/>
  <c r="M630" i="5"/>
  <c r="L630" i="5"/>
  <c r="O630" i="5" s="1"/>
  <c r="K630" i="5"/>
  <c r="N629" i="5"/>
  <c r="M629" i="5"/>
  <c r="L629" i="5"/>
  <c r="O629" i="5" s="1"/>
  <c r="K629" i="5"/>
  <c r="N628" i="5"/>
  <c r="M628" i="5"/>
  <c r="L628" i="5"/>
  <c r="O628" i="5" s="1"/>
  <c r="K628" i="5"/>
  <c r="N627" i="5"/>
  <c r="M627" i="5"/>
  <c r="L627" i="5"/>
  <c r="O627" i="5" s="1"/>
  <c r="K627" i="5"/>
  <c r="N626" i="5"/>
  <c r="M626" i="5"/>
  <c r="L626" i="5"/>
  <c r="O626" i="5" s="1"/>
  <c r="K626" i="5"/>
  <c r="N625" i="5"/>
  <c r="M625" i="5"/>
  <c r="L625" i="5"/>
  <c r="O625" i="5" s="1"/>
  <c r="K625" i="5"/>
  <c r="N624" i="5"/>
  <c r="M624" i="5"/>
  <c r="L624" i="5"/>
  <c r="O624" i="5" s="1"/>
  <c r="K624" i="5"/>
  <c r="N623" i="5"/>
  <c r="M623" i="5"/>
  <c r="L623" i="5"/>
  <c r="O623" i="5" s="1"/>
  <c r="K623" i="5"/>
  <c r="N622" i="5"/>
  <c r="M622" i="5"/>
  <c r="L622" i="5"/>
  <c r="O622" i="5" s="1"/>
  <c r="K622" i="5"/>
  <c r="N621" i="5"/>
  <c r="M621" i="5"/>
  <c r="L621" i="5"/>
  <c r="O621" i="5" s="1"/>
  <c r="K621" i="5"/>
  <c r="O620" i="5"/>
  <c r="N620" i="5"/>
  <c r="M620" i="5"/>
  <c r="L620" i="5"/>
  <c r="K620" i="5"/>
  <c r="N619" i="5"/>
  <c r="M619" i="5"/>
  <c r="L619" i="5"/>
  <c r="O619" i="5" s="1"/>
  <c r="K619" i="5"/>
  <c r="N618" i="5"/>
  <c r="M618" i="5"/>
  <c r="L618" i="5"/>
  <c r="O618" i="5" s="1"/>
  <c r="K618" i="5"/>
  <c r="N617" i="5"/>
  <c r="M617" i="5"/>
  <c r="L617" i="5"/>
  <c r="O617" i="5" s="1"/>
  <c r="K617" i="5"/>
  <c r="N616" i="5"/>
  <c r="M616" i="5"/>
  <c r="L616" i="5"/>
  <c r="O616" i="5" s="1"/>
  <c r="K616" i="5"/>
  <c r="N615" i="5"/>
  <c r="M615" i="5"/>
  <c r="L615" i="5"/>
  <c r="O615" i="5" s="1"/>
  <c r="K615" i="5"/>
  <c r="O614" i="5"/>
  <c r="N614" i="5"/>
  <c r="M614" i="5"/>
  <c r="L614" i="5"/>
  <c r="K614" i="5"/>
  <c r="N613" i="5"/>
  <c r="M613" i="5"/>
  <c r="L613" i="5"/>
  <c r="O613" i="5" s="1"/>
  <c r="K613" i="5"/>
  <c r="O612" i="5"/>
  <c r="N612" i="5"/>
  <c r="M612" i="5"/>
  <c r="L612" i="5"/>
  <c r="K612" i="5"/>
  <c r="N611" i="5"/>
  <c r="M611" i="5"/>
  <c r="L611" i="5"/>
  <c r="O611" i="5" s="1"/>
  <c r="K611" i="5"/>
  <c r="N610" i="5"/>
  <c r="M610" i="5"/>
  <c r="L610" i="5"/>
  <c r="O610" i="5" s="1"/>
  <c r="K610" i="5"/>
  <c r="N609" i="5"/>
  <c r="M609" i="5"/>
  <c r="L609" i="5"/>
  <c r="O609" i="5" s="1"/>
  <c r="K609" i="5"/>
  <c r="N608" i="5"/>
  <c r="M608" i="5"/>
  <c r="L608" i="5"/>
  <c r="O608" i="5" s="1"/>
  <c r="K608" i="5"/>
  <c r="N607" i="5"/>
  <c r="M607" i="5"/>
  <c r="L607" i="5"/>
  <c r="O607" i="5" s="1"/>
  <c r="K607" i="5"/>
  <c r="N606" i="5"/>
  <c r="M606" i="5"/>
  <c r="L606" i="5"/>
  <c r="O606" i="5" s="1"/>
  <c r="K606" i="5"/>
  <c r="N605" i="5"/>
  <c r="M605" i="5"/>
  <c r="L605" i="5"/>
  <c r="O605" i="5" s="1"/>
  <c r="K605" i="5"/>
  <c r="N604" i="5"/>
  <c r="M604" i="5"/>
  <c r="L604" i="5"/>
  <c r="O604" i="5" s="1"/>
  <c r="K604" i="5"/>
  <c r="N603" i="5"/>
  <c r="M603" i="5"/>
  <c r="L603" i="5"/>
  <c r="O603" i="5" s="1"/>
  <c r="K603" i="5"/>
  <c r="O602" i="5"/>
  <c r="N602" i="5"/>
  <c r="M602" i="5"/>
  <c r="L602" i="5"/>
  <c r="K602" i="5"/>
  <c r="N601" i="5"/>
  <c r="M601" i="5"/>
  <c r="L601" i="5"/>
  <c r="O601" i="5" s="1"/>
  <c r="K601" i="5"/>
  <c r="O600" i="5"/>
  <c r="N600" i="5"/>
  <c r="M600" i="5"/>
  <c r="L600" i="5"/>
  <c r="K600" i="5"/>
  <c r="N599" i="5"/>
  <c r="M599" i="5"/>
  <c r="L599" i="5"/>
  <c r="O599" i="5" s="1"/>
  <c r="K599" i="5"/>
  <c r="O598" i="5"/>
  <c r="N598" i="5"/>
  <c r="M598" i="5"/>
  <c r="L598" i="5"/>
  <c r="K598" i="5"/>
  <c r="N597" i="5"/>
  <c r="M597" i="5"/>
  <c r="L597" i="5"/>
  <c r="O597" i="5" s="1"/>
  <c r="K597" i="5"/>
  <c r="N596" i="5"/>
  <c r="M596" i="5"/>
  <c r="L596" i="5"/>
  <c r="O596" i="5" s="1"/>
  <c r="K596" i="5"/>
  <c r="N595" i="5"/>
  <c r="M595" i="5"/>
  <c r="L595" i="5"/>
  <c r="O595" i="5" s="1"/>
  <c r="K595" i="5"/>
  <c r="N594" i="5"/>
  <c r="M594" i="5"/>
  <c r="L594" i="5"/>
  <c r="O594" i="5" s="1"/>
  <c r="K594" i="5"/>
  <c r="N593" i="5"/>
  <c r="M593" i="5"/>
  <c r="L593" i="5"/>
  <c r="O593" i="5" s="1"/>
  <c r="K593" i="5"/>
  <c r="O592" i="5"/>
  <c r="N592" i="5"/>
  <c r="M592" i="5"/>
  <c r="L592" i="5"/>
  <c r="K592" i="5"/>
  <c r="N591" i="5"/>
  <c r="M591" i="5"/>
  <c r="L591" i="5"/>
  <c r="O591" i="5" s="1"/>
  <c r="K591" i="5"/>
  <c r="N590" i="5"/>
  <c r="M590" i="5"/>
  <c r="L590" i="5"/>
  <c r="O590" i="5" s="1"/>
  <c r="K590" i="5"/>
  <c r="N589" i="5"/>
  <c r="M589" i="5"/>
  <c r="L589" i="5"/>
  <c r="O589" i="5" s="1"/>
  <c r="K589" i="5"/>
  <c r="N588" i="5"/>
  <c r="M588" i="5"/>
  <c r="L588" i="5"/>
  <c r="O588" i="5" s="1"/>
  <c r="K588" i="5"/>
  <c r="N587" i="5"/>
  <c r="M587" i="5"/>
  <c r="L587" i="5"/>
  <c r="O587" i="5" s="1"/>
  <c r="K587" i="5"/>
  <c r="N586" i="5"/>
  <c r="M586" i="5"/>
  <c r="L586" i="5"/>
  <c r="O586" i="5" s="1"/>
  <c r="K586" i="5"/>
  <c r="N585" i="5"/>
  <c r="M585" i="5"/>
  <c r="L585" i="5"/>
  <c r="O585" i="5" s="1"/>
  <c r="K585" i="5"/>
  <c r="N584" i="5"/>
  <c r="M584" i="5"/>
  <c r="L584" i="5"/>
  <c r="O584" i="5" s="1"/>
  <c r="K584" i="5"/>
  <c r="N583" i="5"/>
  <c r="M583" i="5"/>
  <c r="L583" i="5"/>
  <c r="O583" i="5" s="1"/>
  <c r="K583" i="5"/>
  <c r="N582" i="5"/>
  <c r="M582" i="5"/>
  <c r="L582" i="5"/>
  <c r="O582" i="5" s="1"/>
  <c r="K582" i="5"/>
  <c r="N581" i="5"/>
  <c r="M581" i="5"/>
  <c r="L581" i="5"/>
  <c r="O581" i="5" s="1"/>
  <c r="K581" i="5"/>
  <c r="N580" i="5"/>
  <c r="M580" i="5"/>
  <c r="L580" i="5"/>
  <c r="O580" i="5" s="1"/>
  <c r="K580" i="5"/>
  <c r="N579" i="5"/>
  <c r="M579" i="5"/>
  <c r="L579" i="5"/>
  <c r="O579" i="5" s="1"/>
  <c r="K579" i="5"/>
  <c r="N578" i="5"/>
  <c r="M578" i="5"/>
  <c r="L578" i="5"/>
  <c r="O578" i="5" s="1"/>
  <c r="K578" i="5"/>
  <c r="N577" i="5"/>
  <c r="M577" i="5"/>
  <c r="L577" i="5"/>
  <c r="O577" i="5" s="1"/>
  <c r="K577" i="5"/>
  <c r="N576" i="5"/>
  <c r="M576" i="5"/>
  <c r="L576" i="5"/>
  <c r="O576" i="5" s="1"/>
  <c r="K576" i="5"/>
  <c r="N575" i="5"/>
  <c r="M575" i="5"/>
  <c r="L575" i="5"/>
  <c r="O575" i="5" s="1"/>
  <c r="K575" i="5"/>
  <c r="N574" i="5"/>
  <c r="M574" i="5"/>
  <c r="L574" i="5"/>
  <c r="O574" i="5" s="1"/>
  <c r="K574" i="5"/>
  <c r="N573" i="5"/>
  <c r="M573" i="5"/>
  <c r="L573" i="5"/>
  <c r="O573" i="5" s="1"/>
  <c r="K573" i="5"/>
  <c r="O572" i="5"/>
  <c r="N572" i="5"/>
  <c r="M572" i="5"/>
  <c r="L572" i="5"/>
  <c r="K572" i="5"/>
  <c r="N571" i="5"/>
  <c r="M571" i="5"/>
  <c r="L571" i="5"/>
  <c r="O571" i="5" s="1"/>
  <c r="K571" i="5"/>
  <c r="O570" i="5"/>
  <c r="N570" i="5"/>
  <c r="M570" i="5"/>
  <c r="L570" i="5"/>
  <c r="K570" i="5"/>
  <c r="N569" i="5"/>
  <c r="M569" i="5"/>
  <c r="L569" i="5"/>
  <c r="O569" i="5" s="1"/>
  <c r="K569" i="5"/>
  <c r="N568" i="5"/>
  <c r="M568" i="5"/>
  <c r="L568" i="5"/>
  <c r="O568" i="5" s="1"/>
  <c r="K568" i="5"/>
  <c r="N567" i="5"/>
  <c r="M567" i="5"/>
  <c r="L567" i="5"/>
  <c r="O567" i="5" s="1"/>
  <c r="K567" i="5"/>
  <c r="N566" i="5"/>
  <c r="M566" i="5"/>
  <c r="L566" i="5"/>
  <c r="O566" i="5" s="1"/>
  <c r="K566" i="5"/>
  <c r="N565" i="5"/>
  <c r="M565" i="5"/>
  <c r="L565" i="5"/>
  <c r="O565" i="5" s="1"/>
  <c r="K565" i="5"/>
  <c r="O564" i="5"/>
  <c r="N564" i="5"/>
  <c r="M564" i="5"/>
  <c r="L564" i="5"/>
  <c r="K564" i="5"/>
  <c r="N563" i="5"/>
  <c r="M563" i="5"/>
  <c r="L563" i="5"/>
  <c r="O563" i="5" s="1"/>
  <c r="K563" i="5"/>
  <c r="N562" i="5"/>
  <c r="M562" i="5"/>
  <c r="L562" i="5"/>
  <c r="O562" i="5" s="1"/>
  <c r="K562" i="5"/>
  <c r="N561" i="5"/>
  <c r="M561" i="5"/>
  <c r="L561" i="5"/>
  <c r="O561" i="5" s="1"/>
  <c r="K561" i="5"/>
  <c r="N560" i="5"/>
  <c r="M560" i="5"/>
  <c r="L560" i="5"/>
  <c r="O560" i="5" s="1"/>
  <c r="K560" i="5"/>
  <c r="N559" i="5"/>
  <c r="M559" i="5"/>
  <c r="L559" i="5"/>
  <c r="O559" i="5" s="1"/>
  <c r="K559" i="5"/>
  <c r="N558" i="5"/>
  <c r="M558" i="5"/>
  <c r="L558" i="5"/>
  <c r="O558" i="5" s="1"/>
  <c r="K558" i="5"/>
  <c r="N557" i="5"/>
  <c r="M557" i="5"/>
  <c r="L557" i="5"/>
  <c r="O557" i="5" s="1"/>
  <c r="K557" i="5"/>
  <c r="O556" i="5"/>
  <c r="N556" i="5"/>
  <c r="M556" i="5"/>
  <c r="L556" i="5"/>
  <c r="K556" i="5"/>
  <c r="N555" i="5"/>
  <c r="M555" i="5"/>
  <c r="L555" i="5"/>
  <c r="O555" i="5" s="1"/>
  <c r="K555" i="5"/>
  <c r="O554" i="5"/>
  <c r="N554" i="5"/>
  <c r="M554" i="5"/>
  <c r="L554" i="5"/>
  <c r="K554" i="5"/>
  <c r="N553" i="5"/>
  <c r="M553" i="5"/>
  <c r="L553" i="5"/>
  <c r="O553" i="5" s="1"/>
  <c r="K553" i="5"/>
  <c r="N552" i="5"/>
  <c r="M552" i="5"/>
  <c r="L552" i="5"/>
  <c r="O552" i="5" s="1"/>
  <c r="K552" i="5"/>
  <c r="N551" i="5"/>
  <c r="M551" i="5"/>
  <c r="L551" i="5"/>
  <c r="O551" i="5" s="1"/>
  <c r="K551" i="5"/>
  <c r="N550" i="5"/>
  <c r="M550" i="5"/>
  <c r="L550" i="5"/>
  <c r="O550" i="5" s="1"/>
  <c r="K550" i="5"/>
  <c r="N549" i="5"/>
  <c r="M549" i="5"/>
  <c r="L549" i="5"/>
  <c r="O549" i="5" s="1"/>
  <c r="K549" i="5"/>
  <c r="N548" i="5"/>
  <c r="M548" i="5"/>
  <c r="L548" i="5"/>
  <c r="O548" i="5" s="1"/>
  <c r="K548" i="5"/>
  <c r="N547" i="5"/>
  <c r="M547" i="5"/>
  <c r="L547" i="5"/>
  <c r="O547" i="5" s="1"/>
  <c r="K547" i="5"/>
  <c r="N546" i="5"/>
  <c r="M546" i="5"/>
  <c r="L546" i="5"/>
  <c r="O546" i="5" s="1"/>
  <c r="K546" i="5"/>
  <c r="N545" i="5"/>
  <c r="M545" i="5"/>
  <c r="L545" i="5"/>
  <c r="O545" i="5" s="1"/>
  <c r="K545" i="5"/>
  <c r="O544" i="5"/>
  <c r="N544" i="5"/>
  <c r="M544" i="5"/>
  <c r="L544" i="5"/>
  <c r="K544" i="5"/>
  <c r="N543" i="5"/>
  <c r="M543" i="5"/>
  <c r="L543" i="5"/>
  <c r="O543" i="5" s="1"/>
  <c r="K543" i="5"/>
  <c r="O542" i="5"/>
  <c r="N542" i="5"/>
  <c r="M542" i="5"/>
  <c r="L542" i="5"/>
  <c r="K542" i="5"/>
  <c r="N541" i="5"/>
  <c r="M541" i="5"/>
  <c r="L541" i="5"/>
  <c r="O541" i="5" s="1"/>
  <c r="K541" i="5"/>
  <c r="N540" i="5"/>
  <c r="M540" i="5"/>
  <c r="L540" i="5"/>
  <c r="O540" i="5" s="1"/>
  <c r="K540" i="5"/>
  <c r="N539" i="5"/>
  <c r="M539" i="5"/>
  <c r="L539" i="5"/>
  <c r="O539" i="5" s="1"/>
  <c r="K539" i="5"/>
  <c r="N538" i="5"/>
  <c r="M538" i="5"/>
  <c r="L538" i="5"/>
  <c r="O538" i="5" s="1"/>
  <c r="K538" i="5"/>
  <c r="N537" i="5"/>
  <c r="M537" i="5"/>
  <c r="L537" i="5"/>
  <c r="O537" i="5" s="1"/>
  <c r="K537" i="5"/>
  <c r="N536" i="5"/>
  <c r="M536" i="5"/>
  <c r="L536" i="5"/>
  <c r="O536" i="5" s="1"/>
  <c r="K536" i="5"/>
  <c r="N535" i="5"/>
  <c r="M535" i="5"/>
  <c r="L535" i="5"/>
  <c r="O535" i="5" s="1"/>
  <c r="K535" i="5"/>
  <c r="N534" i="5"/>
  <c r="M534" i="5"/>
  <c r="L534" i="5"/>
  <c r="O534" i="5" s="1"/>
  <c r="K534" i="5"/>
  <c r="N533" i="5"/>
  <c r="M533" i="5"/>
  <c r="L533" i="5"/>
  <c r="O533" i="5" s="1"/>
  <c r="K533" i="5"/>
  <c r="O532" i="5"/>
  <c r="N532" i="5"/>
  <c r="M532" i="5"/>
  <c r="L532" i="5"/>
  <c r="K532" i="5"/>
  <c r="N531" i="5"/>
  <c r="M531" i="5"/>
  <c r="L531" i="5"/>
  <c r="O531" i="5" s="1"/>
  <c r="K531" i="5"/>
  <c r="O530" i="5"/>
  <c r="N530" i="5"/>
  <c r="M530" i="5"/>
  <c r="L530" i="5"/>
  <c r="K530" i="5"/>
  <c r="N529" i="5"/>
  <c r="M529" i="5"/>
  <c r="L529" i="5"/>
  <c r="O529" i="5" s="1"/>
  <c r="K529" i="5"/>
  <c r="N528" i="5"/>
  <c r="M528" i="5"/>
  <c r="L528" i="5"/>
  <c r="O528" i="5" s="1"/>
  <c r="K528" i="5"/>
  <c r="N527" i="5"/>
  <c r="M527" i="5"/>
  <c r="L527" i="5"/>
  <c r="O527" i="5" s="1"/>
  <c r="K527" i="5"/>
  <c r="N526" i="5"/>
  <c r="M526" i="5"/>
  <c r="L526" i="5"/>
  <c r="O526" i="5" s="1"/>
  <c r="K526" i="5"/>
  <c r="N525" i="5"/>
  <c r="M525" i="5"/>
  <c r="L525" i="5"/>
  <c r="O525" i="5" s="1"/>
  <c r="K525" i="5"/>
  <c r="O524" i="5"/>
  <c r="N524" i="5"/>
  <c r="M524" i="5"/>
  <c r="L524" i="5"/>
  <c r="K524" i="5"/>
  <c r="N523" i="5"/>
  <c r="M523" i="5"/>
  <c r="L523" i="5"/>
  <c r="O523" i="5" s="1"/>
  <c r="K523" i="5"/>
  <c r="N522" i="5"/>
  <c r="M522" i="5"/>
  <c r="L522" i="5"/>
  <c r="O522" i="5" s="1"/>
  <c r="K522" i="5"/>
  <c r="N521" i="5"/>
  <c r="M521" i="5"/>
  <c r="L521" i="5"/>
  <c r="O521" i="5" s="1"/>
  <c r="K521" i="5"/>
  <c r="N520" i="5"/>
  <c r="M520" i="5"/>
  <c r="L520" i="5"/>
  <c r="O520" i="5" s="1"/>
  <c r="K520" i="5"/>
  <c r="N519" i="5"/>
  <c r="M519" i="5"/>
  <c r="L519" i="5"/>
  <c r="O519" i="5" s="1"/>
  <c r="K519" i="5"/>
  <c r="N518" i="5"/>
  <c r="M518" i="5"/>
  <c r="L518" i="5"/>
  <c r="O518" i="5" s="1"/>
  <c r="K518" i="5"/>
  <c r="N517" i="5"/>
  <c r="M517" i="5"/>
  <c r="L517" i="5"/>
  <c r="O517" i="5" s="1"/>
  <c r="K517" i="5"/>
  <c r="O516" i="5"/>
  <c r="N516" i="5"/>
  <c r="M516" i="5"/>
  <c r="L516" i="5"/>
  <c r="K516" i="5"/>
  <c r="N515" i="5"/>
  <c r="M515" i="5"/>
  <c r="L515" i="5"/>
  <c r="O515" i="5" s="1"/>
  <c r="K515" i="5"/>
  <c r="O514" i="5"/>
  <c r="N514" i="5"/>
  <c r="M514" i="5"/>
  <c r="L514" i="5"/>
  <c r="K514" i="5"/>
  <c r="N513" i="5"/>
  <c r="M513" i="5"/>
  <c r="L513" i="5"/>
  <c r="O513" i="5" s="1"/>
  <c r="K513" i="5"/>
  <c r="O512" i="5"/>
  <c r="N512" i="5"/>
  <c r="M512" i="5"/>
  <c r="L512" i="5"/>
  <c r="K512" i="5"/>
  <c r="N511" i="5"/>
  <c r="M511" i="5"/>
  <c r="L511" i="5"/>
  <c r="O511" i="5" s="1"/>
  <c r="K511" i="5"/>
  <c r="N510" i="5"/>
  <c r="M510" i="5"/>
  <c r="L510" i="5"/>
  <c r="O510" i="5" s="1"/>
  <c r="K510" i="5"/>
  <c r="N509" i="5"/>
  <c r="M509" i="5"/>
  <c r="L509" i="5"/>
  <c r="O509" i="5" s="1"/>
  <c r="K509" i="5"/>
  <c r="N508" i="5"/>
  <c r="M508" i="5"/>
  <c r="L508" i="5"/>
  <c r="O508" i="5" s="1"/>
  <c r="K508" i="5"/>
  <c r="N507" i="5"/>
  <c r="M507" i="5"/>
  <c r="L507" i="5"/>
  <c r="O507" i="5" s="1"/>
  <c r="K507" i="5"/>
  <c r="N506" i="5"/>
  <c r="M506" i="5"/>
  <c r="L506" i="5"/>
  <c r="O506" i="5" s="1"/>
  <c r="K506" i="5"/>
  <c r="N505" i="5"/>
  <c r="M505" i="5"/>
  <c r="L505" i="5"/>
  <c r="O505" i="5" s="1"/>
  <c r="K505" i="5"/>
  <c r="N504" i="5"/>
  <c r="M504" i="5"/>
  <c r="L504" i="5"/>
  <c r="O504" i="5" s="1"/>
  <c r="K504" i="5"/>
  <c r="N503" i="5"/>
  <c r="M503" i="5"/>
  <c r="L503" i="5"/>
  <c r="O503" i="5" s="1"/>
  <c r="K503" i="5"/>
  <c r="O502" i="5"/>
  <c r="N502" i="5"/>
  <c r="M502" i="5"/>
  <c r="L502" i="5"/>
  <c r="K502" i="5"/>
  <c r="N501" i="5"/>
  <c r="M501" i="5"/>
  <c r="L501" i="5"/>
  <c r="O501" i="5" s="1"/>
  <c r="K501" i="5"/>
  <c r="O500" i="5"/>
  <c r="N500" i="5"/>
  <c r="M500" i="5"/>
  <c r="L500" i="5"/>
  <c r="K500" i="5"/>
  <c r="N499" i="5"/>
  <c r="M499" i="5"/>
  <c r="L499" i="5"/>
  <c r="O499" i="5" s="1"/>
  <c r="K499" i="5"/>
  <c r="N498" i="5"/>
  <c r="M498" i="5"/>
  <c r="L498" i="5"/>
  <c r="O498" i="5" s="1"/>
  <c r="K498" i="5"/>
  <c r="N497" i="5"/>
  <c r="M497" i="5"/>
  <c r="L497" i="5"/>
  <c r="O497" i="5" s="1"/>
  <c r="K497" i="5"/>
  <c r="N496" i="5"/>
  <c r="M496" i="5"/>
  <c r="L496" i="5"/>
  <c r="O496" i="5" s="1"/>
  <c r="K496" i="5"/>
  <c r="N495" i="5"/>
  <c r="M495" i="5"/>
  <c r="L495" i="5"/>
  <c r="O495" i="5" s="1"/>
  <c r="K495" i="5"/>
  <c r="N494" i="5"/>
  <c r="M494" i="5"/>
  <c r="L494" i="5"/>
  <c r="O494" i="5" s="1"/>
  <c r="K494" i="5"/>
  <c r="N493" i="5"/>
  <c r="M493" i="5"/>
  <c r="L493" i="5"/>
  <c r="O493" i="5" s="1"/>
  <c r="K493" i="5"/>
  <c r="N492" i="5"/>
  <c r="M492" i="5"/>
  <c r="L492" i="5"/>
  <c r="O492" i="5" s="1"/>
  <c r="K492" i="5"/>
  <c r="N491" i="5"/>
  <c r="M491" i="5"/>
  <c r="L491" i="5"/>
  <c r="O491" i="5" s="1"/>
  <c r="K491" i="5"/>
  <c r="N490" i="5"/>
  <c r="M490" i="5"/>
  <c r="L490" i="5"/>
  <c r="O490" i="5" s="1"/>
  <c r="K490" i="5"/>
  <c r="N489" i="5"/>
  <c r="M489" i="5"/>
  <c r="L489" i="5"/>
  <c r="O489" i="5" s="1"/>
  <c r="K489" i="5"/>
  <c r="N488" i="5"/>
  <c r="M488" i="5"/>
  <c r="L488" i="5"/>
  <c r="O488" i="5" s="1"/>
  <c r="K488" i="5"/>
  <c r="N487" i="5"/>
  <c r="M487" i="5"/>
  <c r="L487" i="5"/>
  <c r="O487" i="5" s="1"/>
  <c r="K487" i="5"/>
  <c r="N486" i="5"/>
  <c r="M486" i="5"/>
  <c r="L486" i="5"/>
  <c r="O486" i="5" s="1"/>
  <c r="K486" i="5"/>
  <c r="N485" i="5"/>
  <c r="M485" i="5"/>
  <c r="L485" i="5"/>
  <c r="O485" i="5" s="1"/>
  <c r="K485" i="5"/>
  <c r="N484" i="5"/>
  <c r="M484" i="5"/>
  <c r="L484" i="5"/>
  <c r="O484" i="5" s="1"/>
  <c r="K484" i="5"/>
  <c r="N483" i="5"/>
  <c r="M483" i="5"/>
  <c r="L483" i="5"/>
  <c r="O483" i="5" s="1"/>
  <c r="K483" i="5"/>
  <c r="O482" i="5"/>
  <c r="N482" i="5"/>
  <c r="M482" i="5"/>
  <c r="L482" i="5"/>
  <c r="K482" i="5"/>
  <c r="N481" i="5"/>
  <c r="M481" i="5"/>
  <c r="L481" i="5"/>
  <c r="O481" i="5" s="1"/>
  <c r="K481" i="5"/>
  <c r="N480" i="5"/>
  <c r="M480" i="5"/>
  <c r="L480" i="5"/>
  <c r="O480" i="5" s="1"/>
  <c r="K480" i="5"/>
  <c r="N479" i="5"/>
  <c r="M479" i="5"/>
  <c r="L479" i="5"/>
  <c r="O479" i="5" s="1"/>
  <c r="K479" i="5"/>
  <c r="N478" i="5"/>
  <c r="M478" i="5"/>
  <c r="L478" i="5"/>
  <c r="O478" i="5" s="1"/>
  <c r="K478" i="5"/>
  <c r="N477" i="5"/>
  <c r="M477" i="5"/>
  <c r="L477" i="5"/>
  <c r="O477" i="5" s="1"/>
  <c r="K477" i="5"/>
  <c r="N476" i="5"/>
  <c r="M476" i="5"/>
  <c r="L476" i="5"/>
  <c r="O476" i="5" s="1"/>
  <c r="K476" i="5"/>
  <c r="N475" i="5"/>
  <c r="M475" i="5"/>
  <c r="L475" i="5"/>
  <c r="O475" i="5" s="1"/>
  <c r="K475" i="5"/>
  <c r="N474" i="5"/>
  <c r="M474" i="5"/>
  <c r="L474" i="5"/>
  <c r="O474" i="5" s="1"/>
  <c r="K474" i="5"/>
  <c r="N473" i="5"/>
  <c r="M473" i="5"/>
  <c r="L473" i="5"/>
  <c r="O473" i="5" s="1"/>
  <c r="K473" i="5"/>
  <c r="O472" i="5"/>
  <c r="N472" i="5"/>
  <c r="M472" i="5"/>
  <c r="L472" i="5"/>
  <c r="K472" i="5"/>
  <c r="N471" i="5"/>
  <c r="M471" i="5"/>
  <c r="L471" i="5"/>
  <c r="O471" i="5" s="1"/>
  <c r="K471" i="5"/>
  <c r="N470" i="5"/>
  <c r="M470" i="5"/>
  <c r="L470" i="5"/>
  <c r="O470" i="5" s="1"/>
  <c r="K470" i="5"/>
  <c r="N469" i="5"/>
  <c r="M469" i="5"/>
  <c r="L469" i="5"/>
  <c r="O469" i="5" s="1"/>
  <c r="K469" i="5"/>
  <c r="N468" i="5"/>
  <c r="M468" i="5"/>
  <c r="L468" i="5"/>
  <c r="O468" i="5" s="1"/>
  <c r="K468" i="5"/>
  <c r="N467" i="5"/>
  <c r="M467" i="5"/>
  <c r="L467" i="5"/>
  <c r="O467" i="5" s="1"/>
  <c r="K467" i="5"/>
  <c r="N466" i="5"/>
  <c r="M466" i="5"/>
  <c r="L466" i="5"/>
  <c r="O466" i="5" s="1"/>
  <c r="K466" i="5"/>
  <c r="N465" i="5"/>
  <c r="M465" i="5"/>
  <c r="L465" i="5"/>
  <c r="O465" i="5" s="1"/>
  <c r="K465" i="5"/>
  <c r="O464" i="5"/>
  <c r="N464" i="5"/>
  <c r="M464" i="5"/>
  <c r="L464" i="5"/>
  <c r="K464" i="5"/>
  <c r="N463" i="5"/>
  <c r="M463" i="5"/>
  <c r="L463" i="5"/>
  <c r="O463" i="5" s="1"/>
  <c r="K463" i="5"/>
  <c r="O462" i="5"/>
  <c r="N462" i="5"/>
  <c r="M462" i="5"/>
  <c r="L462" i="5"/>
  <c r="K462" i="5"/>
  <c r="N461" i="5"/>
  <c r="M461" i="5"/>
  <c r="L461" i="5"/>
  <c r="O461" i="5" s="1"/>
  <c r="K461" i="5"/>
  <c r="O460" i="5"/>
  <c r="N460" i="5"/>
  <c r="M460" i="5"/>
  <c r="L460" i="5"/>
  <c r="K460" i="5"/>
  <c r="N459" i="5"/>
  <c r="M459" i="5"/>
  <c r="L459" i="5"/>
  <c r="O459" i="5" s="1"/>
  <c r="K459" i="5"/>
  <c r="N458" i="5"/>
  <c r="M458" i="5"/>
  <c r="L458" i="5"/>
  <c r="O458" i="5" s="1"/>
  <c r="K458" i="5"/>
  <c r="N457" i="5"/>
  <c r="M457" i="5"/>
  <c r="L457" i="5"/>
  <c r="O457" i="5" s="1"/>
  <c r="K457" i="5"/>
  <c r="N456" i="5"/>
  <c r="M456" i="5"/>
  <c r="L456" i="5"/>
  <c r="O456" i="5" s="1"/>
  <c r="K456" i="5"/>
  <c r="N455" i="5"/>
  <c r="M455" i="5"/>
  <c r="L455" i="5"/>
  <c r="O455" i="5" s="1"/>
  <c r="K455" i="5"/>
  <c r="N454" i="5"/>
  <c r="M454" i="5"/>
  <c r="L454" i="5"/>
  <c r="O454" i="5" s="1"/>
  <c r="K454" i="5"/>
  <c r="N453" i="5"/>
  <c r="M453" i="5"/>
  <c r="L453" i="5"/>
  <c r="O453" i="5" s="1"/>
  <c r="K453" i="5"/>
  <c r="N452" i="5"/>
  <c r="M452" i="5"/>
  <c r="L452" i="5"/>
  <c r="O452" i="5" s="1"/>
  <c r="K452" i="5"/>
  <c r="N451" i="5"/>
  <c r="M451" i="5"/>
  <c r="L451" i="5"/>
  <c r="O451" i="5" s="1"/>
  <c r="K451" i="5"/>
  <c r="N450" i="5"/>
  <c r="M450" i="5"/>
  <c r="L450" i="5"/>
  <c r="O450" i="5" s="1"/>
  <c r="K450" i="5"/>
  <c r="N449" i="5"/>
  <c r="M449" i="5"/>
  <c r="L449" i="5"/>
  <c r="O449" i="5" s="1"/>
  <c r="K449" i="5"/>
  <c r="N448" i="5"/>
  <c r="M448" i="5"/>
  <c r="L448" i="5"/>
  <c r="O448" i="5" s="1"/>
  <c r="K448" i="5"/>
  <c r="N447" i="5"/>
  <c r="M447" i="5"/>
  <c r="L447" i="5"/>
  <c r="O447" i="5" s="1"/>
  <c r="K447" i="5"/>
  <c r="N446" i="5"/>
  <c r="M446" i="5"/>
  <c r="L446" i="5"/>
  <c r="O446" i="5" s="1"/>
  <c r="K446" i="5"/>
  <c r="N445" i="5"/>
  <c r="M445" i="5"/>
  <c r="L445" i="5"/>
  <c r="O445" i="5" s="1"/>
  <c r="K445" i="5"/>
  <c r="N444" i="5"/>
  <c r="M444" i="5"/>
  <c r="L444" i="5"/>
  <c r="O444" i="5" s="1"/>
  <c r="K444" i="5"/>
  <c r="N443" i="5"/>
  <c r="M443" i="5"/>
  <c r="L443" i="5"/>
  <c r="O443" i="5" s="1"/>
  <c r="K443" i="5"/>
  <c r="N442" i="5"/>
  <c r="M442" i="5"/>
  <c r="L442" i="5"/>
  <c r="O442" i="5" s="1"/>
  <c r="K442" i="5"/>
  <c r="N441" i="5"/>
  <c r="M441" i="5"/>
  <c r="L441" i="5"/>
  <c r="O441" i="5" s="1"/>
  <c r="K441" i="5"/>
  <c r="O440" i="5"/>
  <c r="N440" i="5"/>
  <c r="M440" i="5"/>
  <c r="L440" i="5"/>
  <c r="K440" i="5"/>
  <c r="N439" i="5"/>
  <c r="M439" i="5"/>
  <c r="L439" i="5"/>
  <c r="O439" i="5" s="1"/>
  <c r="K439" i="5"/>
  <c r="N438" i="5"/>
  <c r="M438" i="5"/>
  <c r="L438" i="5"/>
  <c r="O438" i="5" s="1"/>
  <c r="K438" i="5"/>
  <c r="N437" i="5"/>
  <c r="M437" i="5"/>
  <c r="L437" i="5"/>
  <c r="O437" i="5" s="1"/>
  <c r="K437" i="5"/>
  <c r="N436" i="5"/>
  <c r="M436" i="5"/>
  <c r="L436" i="5"/>
  <c r="O436" i="5" s="1"/>
  <c r="K436" i="5"/>
  <c r="N435" i="5"/>
  <c r="M435" i="5"/>
  <c r="L435" i="5"/>
  <c r="O435" i="5" s="1"/>
  <c r="K435" i="5"/>
  <c r="N434" i="5"/>
  <c r="M434" i="5"/>
  <c r="L434" i="5"/>
  <c r="O434" i="5" s="1"/>
  <c r="K434" i="5"/>
  <c r="N433" i="5"/>
  <c r="M433" i="5"/>
  <c r="L433" i="5"/>
  <c r="O433" i="5" s="1"/>
  <c r="K433" i="5"/>
  <c r="N432" i="5"/>
  <c r="M432" i="5"/>
  <c r="L432" i="5"/>
  <c r="O432" i="5" s="1"/>
  <c r="K432" i="5"/>
  <c r="N431" i="5"/>
  <c r="M431" i="5"/>
  <c r="L431" i="5"/>
  <c r="O431" i="5" s="1"/>
  <c r="K431" i="5"/>
  <c r="O430" i="5"/>
  <c r="N430" i="5"/>
  <c r="M430" i="5"/>
  <c r="L430" i="5"/>
  <c r="K430" i="5"/>
  <c r="N429" i="5"/>
  <c r="M429" i="5"/>
  <c r="L429" i="5"/>
  <c r="O429" i="5" s="1"/>
  <c r="K429" i="5"/>
  <c r="N428" i="5"/>
  <c r="M428" i="5"/>
  <c r="L428" i="5"/>
  <c r="O428" i="5" s="1"/>
  <c r="K428" i="5"/>
  <c r="N427" i="5"/>
  <c r="M427" i="5"/>
  <c r="L427" i="5"/>
  <c r="O427" i="5" s="1"/>
  <c r="K427" i="5"/>
  <c r="N426" i="5"/>
  <c r="M426" i="5"/>
  <c r="L426" i="5"/>
  <c r="O426" i="5" s="1"/>
  <c r="K426" i="5"/>
  <c r="N425" i="5"/>
  <c r="M425" i="5"/>
  <c r="L425" i="5"/>
  <c r="O425" i="5" s="1"/>
  <c r="K425" i="5"/>
  <c r="O424" i="5"/>
  <c r="N424" i="5"/>
  <c r="M424" i="5"/>
  <c r="L424" i="5"/>
  <c r="K424" i="5"/>
  <c r="N423" i="5"/>
  <c r="M423" i="5"/>
  <c r="L423" i="5"/>
  <c r="O423" i="5" s="1"/>
  <c r="K423" i="5"/>
  <c r="N422" i="5"/>
  <c r="M422" i="5"/>
  <c r="L422" i="5"/>
  <c r="O422" i="5" s="1"/>
  <c r="K422" i="5"/>
  <c r="N421" i="5"/>
  <c r="M421" i="5"/>
  <c r="L421" i="5"/>
  <c r="O421" i="5" s="1"/>
  <c r="K421" i="5"/>
  <c r="O420" i="5"/>
  <c r="N420" i="5"/>
  <c r="M420" i="5"/>
  <c r="L420" i="5"/>
  <c r="K420" i="5"/>
  <c r="N419" i="5"/>
  <c r="M419" i="5"/>
  <c r="L419" i="5"/>
  <c r="O419" i="5" s="1"/>
  <c r="K419" i="5"/>
  <c r="N418" i="5"/>
  <c r="M418" i="5"/>
  <c r="L418" i="5"/>
  <c r="O418" i="5" s="1"/>
  <c r="K418" i="5"/>
  <c r="N417" i="5"/>
  <c r="M417" i="5"/>
  <c r="L417" i="5"/>
  <c r="O417" i="5" s="1"/>
  <c r="K417" i="5"/>
  <c r="O416" i="5"/>
  <c r="N416" i="5"/>
  <c r="M416" i="5"/>
  <c r="L416" i="5"/>
  <c r="K416" i="5"/>
  <c r="N415" i="5"/>
  <c r="M415" i="5"/>
  <c r="L415" i="5"/>
  <c r="O415" i="5" s="1"/>
  <c r="K415" i="5"/>
  <c r="N414" i="5"/>
  <c r="M414" i="5"/>
  <c r="L414" i="5"/>
  <c r="O414" i="5" s="1"/>
  <c r="K414" i="5"/>
  <c r="N413" i="5"/>
  <c r="M413" i="5"/>
  <c r="L413" i="5"/>
  <c r="O413" i="5" s="1"/>
  <c r="K413" i="5"/>
  <c r="N412" i="5"/>
  <c r="M412" i="5"/>
  <c r="L412" i="5"/>
  <c r="O412" i="5" s="1"/>
  <c r="K412" i="5"/>
  <c r="N411" i="5"/>
  <c r="M411" i="5"/>
  <c r="L411" i="5"/>
  <c r="O411" i="5" s="1"/>
  <c r="K411" i="5"/>
  <c r="N410" i="5"/>
  <c r="M410" i="5"/>
  <c r="L410" i="5"/>
  <c r="O410" i="5" s="1"/>
  <c r="K410" i="5"/>
  <c r="N409" i="5"/>
  <c r="M409" i="5"/>
  <c r="L409" i="5"/>
  <c r="O409" i="5" s="1"/>
  <c r="K409" i="5"/>
  <c r="N408" i="5"/>
  <c r="M408" i="5"/>
  <c r="L408" i="5"/>
  <c r="O408" i="5" s="1"/>
  <c r="K408" i="5"/>
  <c r="N407" i="5"/>
  <c r="M407" i="5"/>
  <c r="L407" i="5"/>
  <c r="O407" i="5" s="1"/>
  <c r="K407" i="5"/>
  <c r="N406" i="5"/>
  <c r="M406" i="5"/>
  <c r="L406" i="5"/>
  <c r="O406" i="5" s="1"/>
  <c r="K406" i="5"/>
  <c r="N405" i="5"/>
  <c r="M405" i="5"/>
  <c r="L405" i="5"/>
  <c r="O405" i="5" s="1"/>
  <c r="K405" i="5"/>
  <c r="N404" i="5"/>
  <c r="M404" i="5"/>
  <c r="L404" i="5"/>
  <c r="O404" i="5" s="1"/>
  <c r="K404" i="5"/>
  <c r="N403" i="5"/>
  <c r="M403" i="5"/>
  <c r="L403" i="5"/>
  <c r="O403" i="5" s="1"/>
  <c r="K403" i="5"/>
  <c r="N402" i="5"/>
  <c r="M402" i="5"/>
  <c r="L402" i="5"/>
  <c r="O402" i="5" s="1"/>
  <c r="K402" i="5"/>
  <c r="N401" i="5"/>
  <c r="M401" i="5"/>
  <c r="L401" i="5"/>
  <c r="O401" i="5" s="1"/>
  <c r="K401" i="5"/>
  <c r="N400" i="5"/>
  <c r="M400" i="5"/>
  <c r="L400" i="5"/>
  <c r="O400" i="5" s="1"/>
  <c r="K400" i="5"/>
  <c r="N399" i="5"/>
  <c r="M399" i="5"/>
  <c r="L399" i="5"/>
  <c r="O399" i="5" s="1"/>
  <c r="K399" i="5"/>
  <c r="O398" i="5"/>
  <c r="N398" i="5"/>
  <c r="M398" i="5"/>
  <c r="L398" i="5"/>
  <c r="K398" i="5"/>
  <c r="N397" i="5"/>
  <c r="M397" i="5"/>
  <c r="L397" i="5"/>
  <c r="O397" i="5" s="1"/>
  <c r="K397" i="5"/>
  <c r="N396" i="5"/>
  <c r="M396" i="5"/>
  <c r="L396" i="5"/>
  <c r="O396" i="5" s="1"/>
  <c r="K396" i="5"/>
  <c r="N395" i="5"/>
  <c r="M395" i="5"/>
  <c r="L395" i="5"/>
  <c r="O395" i="5" s="1"/>
  <c r="K395" i="5"/>
  <c r="N394" i="5"/>
  <c r="M394" i="5"/>
  <c r="L394" i="5"/>
  <c r="O394" i="5" s="1"/>
  <c r="K394" i="5"/>
  <c r="N393" i="5"/>
  <c r="M393" i="5"/>
  <c r="L393" i="5"/>
  <c r="O393" i="5" s="1"/>
  <c r="K393" i="5"/>
  <c r="O392" i="5"/>
  <c r="N392" i="5"/>
  <c r="M392" i="5"/>
  <c r="L392" i="5"/>
  <c r="K392" i="5"/>
  <c r="N391" i="5"/>
  <c r="M391" i="5"/>
  <c r="L391" i="5"/>
  <c r="O391" i="5" s="1"/>
  <c r="K391" i="5"/>
  <c r="N390" i="5"/>
  <c r="M390" i="5"/>
  <c r="L390" i="5"/>
  <c r="O390" i="5" s="1"/>
  <c r="K390" i="5"/>
  <c r="N389" i="5"/>
  <c r="M389" i="5"/>
  <c r="L389" i="5"/>
  <c r="O389" i="5" s="1"/>
  <c r="K389" i="5"/>
  <c r="N388" i="5"/>
  <c r="M388" i="5"/>
  <c r="L388" i="5"/>
  <c r="O388" i="5" s="1"/>
  <c r="K388" i="5"/>
  <c r="N387" i="5"/>
  <c r="M387" i="5"/>
  <c r="L387" i="5"/>
  <c r="O387" i="5" s="1"/>
  <c r="K387" i="5"/>
  <c r="N386" i="5"/>
  <c r="M386" i="5"/>
  <c r="L386" i="5"/>
  <c r="O386" i="5" s="1"/>
  <c r="K386" i="5"/>
  <c r="N385" i="5"/>
  <c r="M385" i="5"/>
  <c r="L385" i="5"/>
  <c r="O385" i="5" s="1"/>
  <c r="K385" i="5"/>
  <c r="N384" i="5"/>
  <c r="M384" i="5"/>
  <c r="L384" i="5"/>
  <c r="O384" i="5" s="1"/>
  <c r="K384" i="5"/>
  <c r="N383" i="5"/>
  <c r="M383" i="5"/>
  <c r="L383" i="5"/>
  <c r="O383" i="5" s="1"/>
  <c r="K383" i="5"/>
  <c r="O382" i="5"/>
  <c r="N382" i="5"/>
  <c r="M382" i="5"/>
  <c r="L382" i="5"/>
  <c r="K382" i="5"/>
  <c r="N381" i="5"/>
  <c r="M381" i="5"/>
  <c r="L381" i="5"/>
  <c r="O381" i="5" s="1"/>
  <c r="K381" i="5"/>
  <c r="O380" i="5"/>
  <c r="N380" i="5"/>
  <c r="M380" i="5"/>
  <c r="L380" i="5"/>
  <c r="K380" i="5"/>
  <c r="N379" i="5"/>
  <c r="M379" i="5"/>
  <c r="L379" i="5"/>
  <c r="O379" i="5" s="1"/>
  <c r="K379" i="5"/>
  <c r="N378" i="5"/>
  <c r="M378" i="5"/>
  <c r="L378" i="5"/>
  <c r="O378" i="5" s="1"/>
  <c r="K378" i="5"/>
  <c r="N377" i="5"/>
  <c r="M377" i="5"/>
  <c r="L377" i="5"/>
  <c r="O377" i="5" s="1"/>
  <c r="K377" i="5"/>
  <c r="N376" i="5"/>
  <c r="M376" i="5"/>
  <c r="L376" i="5"/>
  <c r="O376" i="5" s="1"/>
  <c r="K376" i="5"/>
  <c r="N375" i="5"/>
  <c r="M375" i="5"/>
  <c r="L375" i="5"/>
  <c r="O375" i="5" s="1"/>
  <c r="K375" i="5"/>
  <c r="N374" i="5"/>
  <c r="M374" i="5"/>
  <c r="L374" i="5"/>
  <c r="O374" i="5" s="1"/>
  <c r="K374" i="5"/>
  <c r="N373" i="5"/>
  <c r="M373" i="5"/>
  <c r="L373" i="5"/>
  <c r="O373" i="5" s="1"/>
  <c r="K373" i="5"/>
  <c r="N372" i="5"/>
  <c r="M372" i="5"/>
  <c r="L372" i="5"/>
  <c r="O372" i="5" s="1"/>
  <c r="K372" i="5"/>
  <c r="N371" i="5"/>
  <c r="M371" i="5"/>
  <c r="L371" i="5"/>
  <c r="O371" i="5" s="1"/>
  <c r="K371" i="5"/>
  <c r="O370" i="5"/>
  <c r="N370" i="5"/>
  <c r="M370" i="5"/>
  <c r="L370" i="5"/>
  <c r="K370" i="5"/>
  <c r="N369" i="5"/>
  <c r="M369" i="5"/>
  <c r="L369" i="5"/>
  <c r="O369" i="5" s="1"/>
  <c r="K369" i="5"/>
  <c r="N368" i="5"/>
  <c r="M368" i="5"/>
  <c r="L368" i="5"/>
  <c r="O368" i="5" s="1"/>
  <c r="K368" i="5"/>
  <c r="N367" i="5"/>
  <c r="M367" i="5"/>
  <c r="L367" i="5"/>
  <c r="O367" i="5" s="1"/>
  <c r="K367" i="5"/>
  <c r="N366" i="5"/>
  <c r="M366" i="5"/>
  <c r="L366" i="5"/>
  <c r="O366" i="5" s="1"/>
  <c r="K366" i="5"/>
  <c r="N365" i="5"/>
  <c r="M365" i="5"/>
  <c r="L365" i="5"/>
  <c r="O365" i="5" s="1"/>
  <c r="K365" i="5"/>
  <c r="O364" i="5"/>
  <c r="N364" i="5"/>
  <c r="M364" i="5"/>
  <c r="L364" i="5"/>
  <c r="K364" i="5"/>
  <c r="N363" i="5"/>
  <c r="M363" i="5"/>
  <c r="L363" i="5"/>
  <c r="O363" i="5" s="1"/>
  <c r="K363" i="5"/>
  <c r="N362" i="5"/>
  <c r="M362" i="5"/>
  <c r="L362" i="5"/>
  <c r="O362" i="5" s="1"/>
  <c r="K362" i="5"/>
  <c r="N361" i="5"/>
  <c r="M361" i="5"/>
  <c r="L361" i="5"/>
  <c r="O361" i="5" s="1"/>
  <c r="K361" i="5"/>
  <c r="O360" i="5"/>
  <c r="N360" i="5"/>
  <c r="M360" i="5"/>
  <c r="L360" i="5"/>
  <c r="K360" i="5"/>
  <c r="N359" i="5"/>
  <c r="M359" i="5"/>
  <c r="L359" i="5"/>
  <c r="O359" i="5" s="1"/>
  <c r="K359" i="5"/>
  <c r="N358" i="5"/>
  <c r="M358" i="5"/>
  <c r="L358" i="5"/>
  <c r="O358" i="5" s="1"/>
  <c r="K358" i="5"/>
  <c r="N357" i="5"/>
  <c r="M357" i="5"/>
  <c r="L357" i="5"/>
  <c r="O357" i="5" s="1"/>
  <c r="K357" i="5"/>
  <c r="O356" i="5"/>
  <c r="N356" i="5"/>
  <c r="M356" i="5"/>
  <c r="L356" i="5"/>
  <c r="K356" i="5"/>
  <c r="N355" i="5"/>
  <c r="M355" i="5"/>
  <c r="L355" i="5"/>
  <c r="O355" i="5" s="1"/>
  <c r="K355" i="5"/>
  <c r="N354" i="5"/>
  <c r="M354" i="5"/>
  <c r="L354" i="5"/>
  <c r="O354" i="5" s="1"/>
  <c r="K354" i="5"/>
  <c r="N353" i="5"/>
  <c r="M353" i="5"/>
  <c r="L353" i="5"/>
  <c r="O353" i="5" s="1"/>
  <c r="K353" i="5"/>
  <c r="N352" i="5"/>
  <c r="M352" i="5"/>
  <c r="L352" i="5"/>
  <c r="O352" i="5" s="1"/>
  <c r="K352" i="5"/>
  <c r="N351" i="5"/>
  <c r="M351" i="5"/>
  <c r="L351" i="5"/>
  <c r="O351" i="5" s="1"/>
  <c r="K351" i="5"/>
  <c r="N350" i="5"/>
  <c r="M350" i="5"/>
  <c r="L350" i="5"/>
  <c r="O350" i="5" s="1"/>
  <c r="K350" i="5"/>
  <c r="N349" i="5"/>
  <c r="M349" i="5"/>
  <c r="L349" i="5"/>
  <c r="O349" i="5" s="1"/>
  <c r="K349" i="5"/>
  <c r="N348" i="5"/>
  <c r="M348" i="5"/>
  <c r="L348" i="5"/>
  <c r="O348" i="5" s="1"/>
  <c r="K348" i="5"/>
  <c r="N347" i="5"/>
  <c r="M347" i="5"/>
  <c r="L347" i="5"/>
  <c r="O347" i="5" s="1"/>
  <c r="K347" i="5"/>
  <c r="N346" i="5"/>
  <c r="M346" i="5"/>
  <c r="L346" i="5"/>
  <c r="O346" i="5" s="1"/>
  <c r="K346" i="5"/>
  <c r="N345" i="5"/>
  <c r="M345" i="5"/>
  <c r="L345" i="5"/>
  <c r="O345" i="5" s="1"/>
  <c r="K345" i="5"/>
  <c r="O344" i="5"/>
  <c r="N344" i="5"/>
  <c r="M344" i="5"/>
  <c r="L344" i="5"/>
  <c r="K344" i="5"/>
  <c r="N343" i="5"/>
  <c r="M343" i="5"/>
  <c r="L343" i="5"/>
  <c r="O343" i="5" s="1"/>
  <c r="K343" i="5"/>
  <c r="N342" i="5"/>
  <c r="M342" i="5"/>
  <c r="L342" i="5"/>
  <c r="O342" i="5" s="1"/>
  <c r="K342" i="5"/>
  <c r="N341" i="5"/>
  <c r="M341" i="5"/>
  <c r="L341" i="5"/>
  <c r="O341" i="5" s="1"/>
  <c r="K341" i="5"/>
  <c r="N340" i="5"/>
  <c r="M340" i="5"/>
  <c r="L340" i="5"/>
  <c r="O340" i="5" s="1"/>
  <c r="K340" i="5"/>
  <c r="N339" i="5"/>
  <c r="M339" i="5"/>
  <c r="L339" i="5"/>
  <c r="O339" i="5" s="1"/>
  <c r="K339" i="5"/>
  <c r="N338" i="5"/>
  <c r="M338" i="5"/>
  <c r="L338" i="5"/>
  <c r="O338" i="5" s="1"/>
  <c r="K338" i="5"/>
  <c r="N337" i="5"/>
  <c r="M337" i="5"/>
  <c r="L337" i="5"/>
  <c r="O337" i="5" s="1"/>
  <c r="K337" i="5"/>
  <c r="N336" i="5"/>
  <c r="M336" i="5"/>
  <c r="L336" i="5"/>
  <c r="O336" i="5" s="1"/>
  <c r="K336" i="5"/>
  <c r="N335" i="5"/>
  <c r="M335" i="5"/>
  <c r="L335" i="5"/>
  <c r="O335" i="5" s="1"/>
  <c r="K335" i="5"/>
  <c r="N334" i="5"/>
  <c r="M334" i="5"/>
  <c r="L334" i="5"/>
  <c r="O334" i="5" s="1"/>
  <c r="K334" i="5"/>
  <c r="N333" i="5"/>
  <c r="M333" i="5"/>
  <c r="L333" i="5"/>
  <c r="O333" i="5" s="1"/>
  <c r="K333" i="5"/>
  <c r="N332" i="5"/>
  <c r="M332" i="5"/>
  <c r="L332" i="5"/>
  <c r="O332" i="5" s="1"/>
  <c r="K332" i="5"/>
  <c r="N331" i="5"/>
  <c r="M331" i="5"/>
  <c r="L331" i="5"/>
  <c r="O331" i="5" s="1"/>
  <c r="K331" i="5"/>
  <c r="N330" i="5"/>
  <c r="M330" i="5"/>
  <c r="L330" i="5"/>
  <c r="O330" i="5" s="1"/>
  <c r="K330" i="5"/>
  <c r="O329" i="5"/>
  <c r="N329" i="5"/>
  <c r="M329" i="5"/>
  <c r="L329" i="5"/>
  <c r="K329" i="5"/>
  <c r="N328" i="5"/>
  <c r="M328" i="5"/>
  <c r="L328" i="5"/>
  <c r="O328" i="5" s="1"/>
  <c r="K328" i="5"/>
  <c r="N327" i="5"/>
  <c r="M327" i="5"/>
  <c r="L327" i="5"/>
  <c r="O327" i="5" s="1"/>
  <c r="K327" i="5"/>
  <c r="N326" i="5"/>
  <c r="M326" i="5"/>
  <c r="L326" i="5"/>
  <c r="O326" i="5" s="1"/>
  <c r="K326" i="5"/>
  <c r="O325" i="5"/>
  <c r="N325" i="5"/>
  <c r="M325" i="5"/>
  <c r="L325" i="5"/>
  <c r="K325" i="5"/>
  <c r="N324" i="5"/>
  <c r="M324" i="5"/>
  <c r="L324" i="5"/>
  <c r="O324" i="5" s="1"/>
  <c r="K324" i="5"/>
  <c r="N323" i="5"/>
  <c r="M323" i="5"/>
  <c r="L323" i="5"/>
  <c r="O323" i="5" s="1"/>
  <c r="K323" i="5"/>
  <c r="N322" i="5"/>
  <c r="M322" i="5"/>
  <c r="L322" i="5"/>
  <c r="O322" i="5" s="1"/>
  <c r="K322" i="5"/>
  <c r="O321" i="5"/>
  <c r="N321" i="5"/>
  <c r="M321" i="5"/>
  <c r="L321" i="5"/>
  <c r="K321" i="5"/>
  <c r="N320" i="5"/>
  <c r="M320" i="5"/>
  <c r="L320" i="5"/>
  <c r="O320" i="5" s="1"/>
  <c r="K320" i="5"/>
  <c r="O319" i="5"/>
  <c r="N319" i="5"/>
  <c r="M319" i="5"/>
  <c r="L319" i="5"/>
  <c r="K319" i="5"/>
  <c r="N318" i="5"/>
  <c r="M318" i="5"/>
  <c r="L318" i="5"/>
  <c r="O318" i="5" s="1"/>
  <c r="K318" i="5"/>
  <c r="O317" i="5"/>
  <c r="N317" i="5"/>
  <c r="M317" i="5"/>
  <c r="L317" i="5"/>
  <c r="K317" i="5"/>
  <c r="N316" i="5"/>
  <c r="M316" i="5"/>
  <c r="L316" i="5"/>
  <c r="O316" i="5" s="1"/>
  <c r="K316" i="5"/>
  <c r="N315" i="5"/>
  <c r="M315" i="5"/>
  <c r="L315" i="5"/>
  <c r="O315" i="5" s="1"/>
  <c r="K315" i="5"/>
  <c r="N314" i="5"/>
  <c r="M314" i="5"/>
  <c r="L314" i="5"/>
  <c r="O314" i="5" s="1"/>
  <c r="K314" i="5"/>
  <c r="N313" i="5"/>
  <c r="M313" i="5"/>
  <c r="L313" i="5"/>
  <c r="O313" i="5" s="1"/>
  <c r="K313" i="5"/>
  <c r="N312" i="5"/>
  <c r="M312" i="5"/>
  <c r="L312" i="5"/>
  <c r="O312" i="5" s="1"/>
  <c r="K312" i="5"/>
  <c r="N311" i="5"/>
  <c r="M311" i="5"/>
  <c r="L311" i="5"/>
  <c r="O311" i="5" s="1"/>
  <c r="K311" i="5"/>
  <c r="N310" i="5"/>
  <c r="M310" i="5"/>
  <c r="L310" i="5"/>
  <c r="O310" i="5" s="1"/>
  <c r="K310" i="5"/>
  <c r="O309" i="5"/>
  <c r="N309" i="5"/>
  <c r="M309" i="5"/>
  <c r="L309" i="5"/>
  <c r="K309" i="5"/>
  <c r="N308" i="5"/>
  <c r="M308" i="5"/>
  <c r="L308" i="5"/>
  <c r="O308" i="5" s="1"/>
  <c r="K308" i="5"/>
  <c r="N307" i="5"/>
  <c r="M307" i="5"/>
  <c r="L307" i="5"/>
  <c r="O307" i="5" s="1"/>
  <c r="K307" i="5"/>
  <c r="N306" i="5"/>
  <c r="M306" i="5"/>
  <c r="L306" i="5"/>
  <c r="O306" i="5" s="1"/>
  <c r="K306" i="5"/>
  <c r="O305" i="5"/>
  <c r="N305" i="5"/>
  <c r="M305" i="5"/>
  <c r="L305" i="5"/>
  <c r="K305" i="5"/>
  <c r="N304" i="5"/>
  <c r="M304" i="5"/>
  <c r="L304" i="5"/>
  <c r="O304" i="5" s="1"/>
  <c r="K304" i="5"/>
  <c r="N303" i="5"/>
  <c r="M303" i="5"/>
  <c r="L303" i="5"/>
  <c r="O303" i="5" s="1"/>
  <c r="K303" i="5"/>
  <c r="N302" i="5"/>
  <c r="M302" i="5"/>
  <c r="L302" i="5"/>
  <c r="O302" i="5" s="1"/>
  <c r="K302" i="5"/>
  <c r="O301" i="5"/>
  <c r="N301" i="5"/>
  <c r="M301" i="5"/>
  <c r="L301" i="5"/>
  <c r="K301" i="5"/>
  <c r="N300" i="5"/>
  <c r="M300" i="5"/>
  <c r="L300" i="5"/>
  <c r="O300" i="5" s="1"/>
  <c r="K300" i="5"/>
  <c r="O299" i="5"/>
  <c r="N299" i="5"/>
  <c r="M299" i="5"/>
  <c r="L299" i="5"/>
  <c r="K299" i="5"/>
  <c r="N298" i="5"/>
  <c r="M298" i="5"/>
  <c r="L298" i="5"/>
  <c r="O298" i="5" s="1"/>
  <c r="K298" i="5"/>
  <c r="O297" i="5"/>
  <c r="N297" i="5"/>
  <c r="M297" i="5"/>
  <c r="L297" i="5"/>
  <c r="K297" i="5"/>
  <c r="N296" i="5"/>
  <c r="M296" i="5"/>
  <c r="L296" i="5"/>
  <c r="O296" i="5" s="1"/>
  <c r="K296" i="5"/>
  <c r="N295" i="5"/>
  <c r="M295" i="5"/>
  <c r="L295" i="5"/>
  <c r="O295" i="5" s="1"/>
  <c r="K295" i="5"/>
  <c r="N294" i="5"/>
  <c r="M294" i="5"/>
  <c r="L294" i="5"/>
  <c r="O294" i="5" s="1"/>
  <c r="K294" i="5"/>
  <c r="N293" i="5"/>
  <c r="M293" i="5"/>
  <c r="L293" i="5"/>
  <c r="O293" i="5" s="1"/>
  <c r="K293" i="5"/>
  <c r="N292" i="5"/>
  <c r="M292" i="5"/>
  <c r="L292" i="5"/>
  <c r="O292" i="5" s="1"/>
  <c r="K292" i="5"/>
  <c r="N291" i="5"/>
  <c r="M291" i="5"/>
  <c r="L291" i="5"/>
  <c r="O291" i="5" s="1"/>
  <c r="K291" i="5"/>
  <c r="N290" i="5"/>
  <c r="M290" i="5"/>
  <c r="L290" i="5"/>
  <c r="O290" i="5" s="1"/>
  <c r="K290" i="5"/>
  <c r="O289" i="5"/>
  <c r="N289" i="5"/>
  <c r="M289" i="5"/>
  <c r="L289" i="5"/>
  <c r="K289" i="5"/>
  <c r="N288" i="5"/>
  <c r="M288" i="5"/>
  <c r="L288" i="5"/>
  <c r="O288" i="5" s="1"/>
  <c r="K288" i="5"/>
  <c r="N287" i="5"/>
  <c r="M287" i="5"/>
  <c r="L287" i="5"/>
  <c r="O287" i="5" s="1"/>
  <c r="K287" i="5"/>
  <c r="N286" i="5"/>
  <c r="M286" i="5"/>
  <c r="L286" i="5"/>
  <c r="O286" i="5" s="1"/>
  <c r="K286" i="5"/>
  <c r="O285" i="5"/>
  <c r="N285" i="5"/>
  <c r="M285" i="5"/>
  <c r="L285" i="5"/>
  <c r="K285" i="5"/>
  <c r="N284" i="5"/>
  <c r="M284" i="5"/>
  <c r="L284" i="5"/>
  <c r="O284" i="5" s="1"/>
  <c r="K284" i="5"/>
  <c r="N283" i="5"/>
  <c r="M283" i="5"/>
  <c r="L283" i="5"/>
  <c r="O283" i="5" s="1"/>
  <c r="K283" i="5"/>
  <c r="N282" i="5"/>
  <c r="M282" i="5"/>
  <c r="L282" i="5"/>
  <c r="O282" i="5" s="1"/>
  <c r="K282" i="5"/>
  <c r="O281" i="5"/>
  <c r="N281" i="5"/>
  <c r="M281" i="5"/>
  <c r="L281" i="5"/>
  <c r="K281" i="5"/>
  <c r="N280" i="5"/>
  <c r="M280" i="5"/>
  <c r="L280" i="5"/>
  <c r="O280" i="5" s="1"/>
  <c r="K280" i="5"/>
  <c r="O279" i="5"/>
  <c r="N279" i="5"/>
  <c r="M279" i="5"/>
  <c r="L279" i="5"/>
  <c r="K279" i="5"/>
  <c r="N278" i="5"/>
  <c r="M278" i="5"/>
  <c r="L278" i="5"/>
  <c r="O278" i="5" s="1"/>
  <c r="K278" i="5"/>
  <c r="O277" i="5"/>
  <c r="N277" i="5"/>
  <c r="M277" i="5"/>
  <c r="L277" i="5"/>
  <c r="K277" i="5"/>
  <c r="N276" i="5"/>
  <c r="M276" i="5"/>
  <c r="L276" i="5"/>
  <c r="O276" i="5" s="1"/>
  <c r="K276" i="5"/>
  <c r="N275" i="5"/>
  <c r="M275" i="5"/>
  <c r="L275" i="5"/>
  <c r="O275" i="5" s="1"/>
  <c r="K275" i="5"/>
  <c r="N274" i="5"/>
  <c r="M274" i="5"/>
  <c r="L274" i="5"/>
  <c r="O274" i="5" s="1"/>
  <c r="K274" i="5"/>
  <c r="O273" i="5"/>
  <c r="N273" i="5"/>
  <c r="M273" i="5"/>
  <c r="L273" i="5"/>
  <c r="K273" i="5"/>
  <c r="N272" i="5"/>
  <c r="M272" i="5"/>
  <c r="L272" i="5"/>
  <c r="O272" i="5" s="1"/>
  <c r="K272" i="5"/>
  <c r="N271" i="5"/>
  <c r="M271" i="5"/>
  <c r="L271" i="5"/>
  <c r="O271" i="5" s="1"/>
  <c r="K271" i="5"/>
  <c r="N270" i="5"/>
  <c r="M270" i="5"/>
  <c r="L270" i="5"/>
  <c r="O270" i="5" s="1"/>
  <c r="K270" i="5"/>
  <c r="O269" i="5"/>
  <c r="N269" i="5"/>
  <c r="M269" i="5"/>
  <c r="L269" i="5"/>
  <c r="K269" i="5"/>
  <c r="N268" i="5"/>
  <c r="M268" i="5"/>
  <c r="L268" i="5"/>
  <c r="O268" i="5" s="1"/>
  <c r="K268" i="5"/>
  <c r="N267" i="5"/>
  <c r="M267" i="5"/>
  <c r="L267" i="5"/>
  <c r="O267" i="5" s="1"/>
  <c r="K267" i="5"/>
  <c r="N266" i="5"/>
  <c r="M266" i="5"/>
  <c r="L266" i="5"/>
  <c r="O266" i="5" s="1"/>
  <c r="K266" i="5"/>
  <c r="O265" i="5"/>
  <c r="N265" i="5"/>
  <c r="M265" i="5"/>
  <c r="L265" i="5"/>
  <c r="K265" i="5"/>
  <c r="N264" i="5"/>
  <c r="M264" i="5"/>
  <c r="L264" i="5"/>
  <c r="O264" i="5" s="1"/>
  <c r="K264" i="5"/>
  <c r="N263" i="5"/>
  <c r="M263" i="5"/>
  <c r="L263" i="5"/>
  <c r="O263" i="5" s="1"/>
  <c r="K263" i="5"/>
  <c r="N262" i="5"/>
  <c r="M262" i="5"/>
  <c r="L262" i="5"/>
  <c r="O262" i="5" s="1"/>
  <c r="K262" i="5"/>
  <c r="O261" i="5"/>
  <c r="N261" i="5"/>
  <c r="M261" i="5"/>
  <c r="L261" i="5"/>
  <c r="K261" i="5"/>
  <c r="N260" i="5"/>
  <c r="M260" i="5"/>
  <c r="L260" i="5"/>
  <c r="O260" i="5" s="1"/>
  <c r="K260" i="5"/>
  <c r="O259" i="5"/>
  <c r="N259" i="5"/>
  <c r="M259" i="5"/>
  <c r="L259" i="5"/>
  <c r="K259" i="5"/>
  <c r="N258" i="5"/>
  <c r="M258" i="5"/>
  <c r="L258" i="5"/>
  <c r="O258" i="5" s="1"/>
  <c r="K258" i="5"/>
  <c r="O257" i="5"/>
  <c r="N257" i="5"/>
  <c r="M257" i="5"/>
  <c r="L257" i="5"/>
  <c r="K257" i="5"/>
  <c r="N256" i="5"/>
  <c r="M256" i="5"/>
  <c r="L256" i="5"/>
  <c r="O256" i="5" s="1"/>
  <c r="K256" i="5"/>
  <c r="N255" i="5"/>
  <c r="M255" i="5"/>
  <c r="L255" i="5"/>
  <c r="O255" i="5" s="1"/>
  <c r="K255" i="5"/>
  <c r="N254" i="5"/>
  <c r="M254" i="5"/>
  <c r="L254" i="5"/>
  <c r="O254" i="5" s="1"/>
  <c r="K254" i="5"/>
  <c r="O253" i="5"/>
  <c r="N253" i="5"/>
  <c r="M253" i="5"/>
  <c r="L253" i="5"/>
  <c r="K253" i="5"/>
  <c r="N252" i="5"/>
  <c r="M252" i="5"/>
  <c r="L252" i="5"/>
  <c r="O252" i="5" s="1"/>
  <c r="K252" i="5"/>
  <c r="N251" i="5"/>
  <c r="M251" i="5"/>
  <c r="L251" i="5"/>
  <c r="O251" i="5" s="1"/>
  <c r="K251" i="5"/>
  <c r="N250" i="5"/>
  <c r="M250" i="5"/>
  <c r="L250" i="5"/>
  <c r="O250" i="5" s="1"/>
  <c r="K250" i="5"/>
  <c r="O249" i="5"/>
  <c r="N249" i="5"/>
  <c r="M249" i="5"/>
  <c r="L249" i="5"/>
  <c r="K249" i="5"/>
  <c r="N248" i="5"/>
  <c r="M248" i="5"/>
  <c r="L248" i="5"/>
  <c r="O248" i="5" s="1"/>
  <c r="K248" i="5"/>
  <c r="N247" i="5"/>
  <c r="M247" i="5"/>
  <c r="L247" i="5"/>
  <c r="O247" i="5" s="1"/>
  <c r="K247" i="5"/>
  <c r="N246" i="5"/>
  <c r="M246" i="5"/>
  <c r="L246" i="5"/>
  <c r="O246" i="5" s="1"/>
  <c r="K246" i="5"/>
  <c r="O245" i="5"/>
  <c r="N245" i="5"/>
  <c r="M245" i="5"/>
  <c r="L245" i="5"/>
  <c r="K245" i="5"/>
  <c r="N244" i="5"/>
  <c r="M244" i="5"/>
  <c r="L244" i="5"/>
  <c r="O244" i="5" s="1"/>
  <c r="K244" i="5"/>
  <c r="N243" i="5"/>
  <c r="M243" i="5"/>
  <c r="L243" i="5"/>
  <c r="O243" i="5" s="1"/>
  <c r="K243" i="5"/>
  <c r="N242" i="5"/>
  <c r="M242" i="5"/>
  <c r="L242" i="5"/>
  <c r="O242" i="5" s="1"/>
  <c r="K242" i="5"/>
  <c r="O241" i="5"/>
  <c r="N241" i="5"/>
  <c r="M241" i="5"/>
  <c r="L241" i="5"/>
  <c r="K241" i="5"/>
  <c r="N240" i="5"/>
  <c r="M240" i="5"/>
  <c r="L240" i="5"/>
  <c r="O240" i="5" s="1"/>
  <c r="K240" i="5"/>
  <c r="O239" i="5"/>
  <c r="N239" i="5"/>
  <c r="M239" i="5"/>
  <c r="L239" i="5"/>
  <c r="K239" i="5"/>
  <c r="N238" i="5"/>
  <c r="M238" i="5"/>
  <c r="L238" i="5"/>
  <c r="O238" i="5" s="1"/>
  <c r="K238" i="5"/>
  <c r="O237" i="5"/>
  <c r="N237" i="5"/>
  <c r="M237" i="5"/>
  <c r="L237" i="5"/>
  <c r="K237" i="5"/>
  <c r="N236" i="5"/>
  <c r="M236" i="5"/>
  <c r="L236" i="5"/>
  <c r="O236" i="5" s="1"/>
  <c r="K236" i="5"/>
  <c r="N235" i="5"/>
  <c r="M235" i="5"/>
  <c r="L235" i="5"/>
  <c r="O235" i="5" s="1"/>
  <c r="K235" i="5"/>
  <c r="N234" i="5"/>
  <c r="M234" i="5"/>
  <c r="L234" i="5"/>
  <c r="O234" i="5" s="1"/>
  <c r="K234" i="5"/>
  <c r="O233" i="5"/>
  <c r="N233" i="5"/>
  <c r="M233" i="5"/>
  <c r="L233" i="5"/>
  <c r="K233" i="5"/>
  <c r="N232" i="5"/>
  <c r="M232" i="5"/>
  <c r="L232" i="5"/>
  <c r="O232" i="5" s="1"/>
  <c r="K232" i="5"/>
  <c r="N231" i="5"/>
  <c r="M231" i="5"/>
  <c r="L231" i="5"/>
  <c r="O231" i="5" s="1"/>
  <c r="K231" i="5"/>
  <c r="N230" i="5"/>
  <c r="M230" i="5"/>
  <c r="L230" i="5"/>
  <c r="O230" i="5" s="1"/>
  <c r="K230" i="5"/>
  <c r="O229" i="5"/>
  <c r="N229" i="5"/>
  <c r="M229" i="5"/>
  <c r="L229" i="5"/>
  <c r="K229" i="5"/>
  <c r="N228" i="5"/>
  <c r="M228" i="5"/>
  <c r="L228" i="5"/>
  <c r="O228" i="5" s="1"/>
  <c r="K228" i="5"/>
  <c r="N227" i="5"/>
  <c r="M227" i="5"/>
  <c r="L227" i="5"/>
  <c r="O227" i="5" s="1"/>
  <c r="K227" i="5"/>
  <c r="N226" i="5"/>
  <c r="M226" i="5"/>
  <c r="L226" i="5"/>
  <c r="O226" i="5" s="1"/>
  <c r="K226" i="5"/>
  <c r="O225" i="5"/>
  <c r="N225" i="5"/>
  <c r="M225" i="5"/>
  <c r="L225" i="5"/>
  <c r="K225" i="5"/>
  <c r="N224" i="5"/>
  <c r="M224" i="5"/>
  <c r="L224" i="5"/>
  <c r="O224" i="5" s="1"/>
  <c r="K224" i="5"/>
  <c r="N223" i="5"/>
  <c r="M223" i="5"/>
  <c r="L223" i="5"/>
  <c r="O223" i="5" s="1"/>
  <c r="K223" i="5"/>
  <c r="N222" i="5"/>
  <c r="M222" i="5"/>
  <c r="L222" i="5"/>
  <c r="O222" i="5" s="1"/>
  <c r="K222" i="5"/>
  <c r="N221" i="5"/>
  <c r="M221" i="5"/>
  <c r="L221" i="5"/>
  <c r="O221" i="5" s="1"/>
  <c r="K221" i="5"/>
  <c r="N220" i="5"/>
  <c r="M220" i="5"/>
  <c r="L220" i="5"/>
  <c r="O220" i="5" s="1"/>
  <c r="K220" i="5"/>
  <c r="N219" i="5"/>
  <c r="M219" i="5"/>
  <c r="L219" i="5"/>
  <c r="O219" i="5" s="1"/>
  <c r="K219" i="5"/>
  <c r="N218" i="5"/>
  <c r="M218" i="5"/>
  <c r="L218" i="5"/>
  <c r="O218" i="5" s="1"/>
  <c r="K218" i="5"/>
  <c r="O217" i="5"/>
  <c r="N217" i="5"/>
  <c r="M217" i="5"/>
  <c r="L217" i="5"/>
  <c r="K217" i="5"/>
  <c r="N216" i="5"/>
  <c r="M216" i="5"/>
  <c r="L216" i="5"/>
  <c r="O216" i="5" s="1"/>
  <c r="K216" i="5"/>
  <c r="O215" i="5"/>
  <c r="N215" i="5"/>
  <c r="M215" i="5"/>
  <c r="L215" i="5"/>
  <c r="K215" i="5"/>
  <c r="N214" i="5"/>
  <c r="M214" i="5"/>
  <c r="L214" i="5"/>
  <c r="O214" i="5" s="1"/>
  <c r="K214" i="5"/>
  <c r="O213" i="5"/>
  <c r="N213" i="5"/>
  <c r="M213" i="5"/>
  <c r="L213" i="5"/>
  <c r="K213" i="5"/>
  <c r="N212" i="5"/>
  <c r="M212" i="5"/>
  <c r="L212" i="5"/>
  <c r="O212" i="5" s="1"/>
  <c r="K212" i="5"/>
  <c r="N211" i="5"/>
  <c r="M211" i="5"/>
  <c r="L211" i="5"/>
  <c r="O211" i="5" s="1"/>
  <c r="K211" i="5"/>
  <c r="N210" i="5"/>
  <c r="M210" i="5"/>
  <c r="L210" i="5"/>
  <c r="O210" i="5" s="1"/>
  <c r="K210" i="5"/>
  <c r="O209" i="5"/>
  <c r="N209" i="5"/>
  <c r="M209" i="5"/>
  <c r="L209" i="5"/>
  <c r="K209" i="5"/>
  <c r="N208" i="5"/>
  <c r="M208" i="5"/>
  <c r="L208" i="5"/>
  <c r="O208" i="5" s="1"/>
  <c r="K208" i="5"/>
  <c r="O207" i="5"/>
  <c r="N207" i="5"/>
  <c r="M207" i="5"/>
  <c r="L207" i="5"/>
  <c r="K207" i="5"/>
  <c r="N206" i="5"/>
  <c r="M206" i="5"/>
  <c r="L206" i="5"/>
  <c r="O206" i="5" s="1"/>
  <c r="K206" i="5"/>
  <c r="O205" i="5"/>
  <c r="N205" i="5"/>
  <c r="M205" i="5"/>
  <c r="L205" i="5"/>
  <c r="K205" i="5"/>
  <c r="N204" i="5"/>
  <c r="M204" i="5"/>
  <c r="L204" i="5"/>
  <c r="O204" i="5" s="1"/>
  <c r="K204" i="5"/>
  <c r="N203" i="5"/>
  <c r="M203" i="5"/>
  <c r="L203" i="5"/>
  <c r="O203" i="5" s="1"/>
  <c r="K203" i="5"/>
  <c r="N202" i="5"/>
  <c r="M202" i="5"/>
  <c r="L202" i="5"/>
  <c r="O202" i="5" s="1"/>
  <c r="K202" i="5"/>
  <c r="O201" i="5"/>
  <c r="N201" i="5"/>
  <c r="M201" i="5"/>
  <c r="L201" i="5"/>
  <c r="K201" i="5"/>
  <c r="N200" i="5"/>
  <c r="M200" i="5"/>
  <c r="L200" i="5"/>
  <c r="O200" i="5" s="1"/>
  <c r="K200" i="5"/>
  <c r="O199" i="5"/>
  <c r="N199" i="5"/>
  <c r="M199" i="5"/>
  <c r="L199" i="5"/>
  <c r="K199" i="5"/>
  <c r="N198" i="5"/>
  <c r="M198" i="5"/>
  <c r="L198" i="5"/>
  <c r="O198" i="5" s="1"/>
  <c r="K198" i="5"/>
  <c r="O197" i="5"/>
  <c r="N197" i="5"/>
  <c r="M197" i="5"/>
  <c r="L197" i="5"/>
  <c r="K197" i="5"/>
  <c r="N196" i="5"/>
  <c r="M196" i="5"/>
  <c r="L196" i="5"/>
  <c r="O196" i="5" s="1"/>
  <c r="K196" i="5"/>
  <c r="N195" i="5"/>
  <c r="M195" i="5"/>
  <c r="L195" i="5"/>
  <c r="O195" i="5" s="1"/>
  <c r="K195" i="5"/>
  <c r="N194" i="5"/>
  <c r="M194" i="5"/>
  <c r="L194" i="5"/>
  <c r="O194" i="5" s="1"/>
  <c r="K194" i="5"/>
  <c r="N193" i="5"/>
  <c r="M193" i="5"/>
  <c r="L193" i="5"/>
  <c r="O193" i="5" s="1"/>
  <c r="K193" i="5"/>
  <c r="N192" i="5"/>
  <c r="M192" i="5"/>
  <c r="L192" i="5"/>
  <c r="O192" i="5" s="1"/>
  <c r="K192" i="5"/>
  <c r="N191" i="5"/>
  <c r="M191" i="5"/>
  <c r="L191" i="5"/>
  <c r="O191" i="5" s="1"/>
  <c r="K191" i="5"/>
  <c r="O190" i="5"/>
  <c r="N190" i="5"/>
  <c r="M190" i="5"/>
  <c r="L190" i="5"/>
  <c r="K190" i="5"/>
  <c r="N189" i="5"/>
  <c r="M189" i="5"/>
  <c r="L189" i="5"/>
  <c r="O189" i="5" s="1"/>
  <c r="K189" i="5"/>
  <c r="O188" i="5"/>
  <c r="N188" i="5"/>
  <c r="M188" i="5"/>
  <c r="L188" i="5"/>
  <c r="K188" i="5"/>
  <c r="N187" i="5"/>
  <c r="M187" i="5"/>
  <c r="L187" i="5"/>
  <c r="O187" i="5" s="1"/>
  <c r="K187" i="5"/>
  <c r="N186" i="5"/>
  <c r="M186" i="5"/>
  <c r="L186" i="5"/>
  <c r="O186" i="5" s="1"/>
  <c r="K186" i="5"/>
  <c r="N185" i="5"/>
  <c r="M185" i="5"/>
  <c r="L185" i="5"/>
  <c r="O185" i="5" s="1"/>
  <c r="K185" i="5"/>
  <c r="N184" i="5"/>
  <c r="M184" i="5"/>
  <c r="L184" i="5"/>
  <c r="O184" i="5" s="1"/>
  <c r="K184" i="5"/>
  <c r="N183" i="5"/>
  <c r="M183" i="5"/>
  <c r="L183" i="5"/>
  <c r="O183" i="5" s="1"/>
  <c r="K183" i="5"/>
  <c r="O182" i="5"/>
  <c r="N182" i="5"/>
  <c r="M182" i="5"/>
  <c r="L182" i="5"/>
  <c r="K182" i="5"/>
  <c r="N181" i="5"/>
  <c r="M181" i="5"/>
  <c r="L181" i="5"/>
  <c r="O181" i="5" s="1"/>
  <c r="K181" i="5"/>
  <c r="O180" i="5"/>
  <c r="N180" i="5"/>
  <c r="M180" i="5"/>
  <c r="L180" i="5"/>
  <c r="K180" i="5"/>
  <c r="N179" i="5"/>
  <c r="M179" i="5"/>
  <c r="L179" i="5"/>
  <c r="O179" i="5" s="1"/>
  <c r="K179" i="5"/>
  <c r="O178" i="5"/>
  <c r="N178" i="5"/>
  <c r="M178" i="5"/>
  <c r="L178" i="5"/>
  <c r="K178" i="5"/>
  <c r="N177" i="5"/>
  <c r="M177" i="5"/>
  <c r="L177" i="5"/>
  <c r="O177" i="5" s="1"/>
  <c r="K177" i="5"/>
  <c r="N176" i="5"/>
  <c r="M176" i="5"/>
  <c r="L176" i="5"/>
  <c r="O176" i="5" s="1"/>
  <c r="K176" i="5"/>
  <c r="N175" i="5"/>
  <c r="M175" i="5"/>
  <c r="L175" i="5"/>
  <c r="O175" i="5" s="1"/>
  <c r="K175" i="5"/>
  <c r="N174" i="5"/>
  <c r="M174" i="5"/>
  <c r="L174" i="5"/>
  <c r="O174" i="5" s="1"/>
  <c r="K174" i="5"/>
  <c r="N173" i="5"/>
  <c r="M173" i="5"/>
  <c r="L173" i="5"/>
  <c r="O173" i="5" s="1"/>
  <c r="K173" i="5"/>
  <c r="O172" i="5"/>
  <c r="N172" i="5"/>
  <c r="M172" i="5"/>
  <c r="L172" i="5"/>
  <c r="K172" i="5"/>
  <c r="N171" i="5"/>
  <c r="M171" i="5"/>
  <c r="L171" i="5"/>
  <c r="O171" i="5" s="1"/>
  <c r="K171" i="5"/>
  <c r="O170" i="5"/>
  <c r="N170" i="5"/>
  <c r="M170" i="5"/>
  <c r="L170" i="5"/>
  <c r="K170" i="5"/>
  <c r="N169" i="5"/>
  <c r="M169" i="5"/>
  <c r="L169" i="5"/>
  <c r="O169" i="5" s="1"/>
  <c r="K169" i="5"/>
  <c r="O168" i="5"/>
  <c r="N168" i="5"/>
  <c r="M168" i="5"/>
  <c r="L168" i="5"/>
  <c r="K168" i="5"/>
  <c r="N167" i="5"/>
  <c r="M167" i="5"/>
  <c r="L167" i="5"/>
  <c r="O167" i="5" s="1"/>
  <c r="K167" i="5"/>
  <c r="N166" i="5"/>
  <c r="M166" i="5"/>
  <c r="L166" i="5"/>
  <c r="O166" i="5" s="1"/>
  <c r="K166" i="5"/>
  <c r="N165" i="5"/>
  <c r="M165" i="5"/>
  <c r="L165" i="5"/>
  <c r="O165" i="5" s="1"/>
  <c r="K165" i="5"/>
  <c r="N164" i="5"/>
  <c r="M164" i="5"/>
  <c r="L164" i="5"/>
  <c r="O164" i="5" s="1"/>
  <c r="K164" i="5"/>
  <c r="N163" i="5"/>
  <c r="M163" i="5"/>
  <c r="L163" i="5"/>
  <c r="O163" i="5" s="1"/>
  <c r="K163" i="5"/>
  <c r="O162" i="5"/>
  <c r="N162" i="5"/>
  <c r="M162" i="5"/>
  <c r="L162" i="5"/>
  <c r="K162" i="5"/>
  <c r="N161" i="5"/>
  <c r="M161" i="5"/>
  <c r="L161" i="5"/>
  <c r="O161" i="5" s="1"/>
  <c r="K161" i="5"/>
  <c r="O160" i="5"/>
  <c r="N160" i="5"/>
  <c r="M160" i="5"/>
  <c r="L160" i="5"/>
  <c r="K160" i="5"/>
  <c r="N159" i="5"/>
  <c r="M159" i="5"/>
  <c r="L159" i="5"/>
  <c r="O159" i="5" s="1"/>
  <c r="K159" i="5"/>
  <c r="O158" i="5"/>
  <c r="N158" i="5"/>
  <c r="M158" i="5"/>
  <c r="L158" i="5"/>
  <c r="K158" i="5"/>
  <c r="N157" i="5"/>
  <c r="M157" i="5"/>
  <c r="L157" i="5"/>
  <c r="O157" i="5" s="1"/>
  <c r="K157" i="5"/>
  <c r="N156" i="5"/>
  <c r="M156" i="5"/>
  <c r="L156" i="5"/>
  <c r="O156" i="5" s="1"/>
  <c r="K156" i="5"/>
  <c r="N155" i="5"/>
  <c r="M155" i="5"/>
  <c r="L155" i="5"/>
  <c r="O155" i="5" s="1"/>
  <c r="K155" i="5"/>
  <c r="N154" i="5"/>
  <c r="M154" i="5"/>
  <c r="L154" i="5"/>
  <c r="O154" i="5" s="1"/>
  <c r="K154" i="5"/>
  <c r="N153" i="5"/>
  <c r="M153" i="5"/>
  <c r="L153" i="5"/>
  <c r="O153" i="5" s="1"/>
  <c r="K153" i="5"/>
  <c r="O152" i="5"/>
  <c r="N152" i="5"/>
  <c r="M152" i="5"/>
  <c r="L152" i="5"/>
  <c r="K152" i="5"/>
  <c r="N151" i="5"/>
  <c r="M151" i="5"/>
  <c r="L151" i="5"/>
  <c r="O151" i="5" s="1"/>
  <c r="K151" i="5"/>
  <c r="O150" i="5"/>
  <c r="N150" i="5"/>
  <c r="M150" i="5"/>
  <c r="L150" i="5"/>
  <c r="K150" i="5"/>
  <c r="N149" i="5"/>
  <c r="M149" i="5"/>
  <c r="L149" i="5"/>
  <c r="O149" i="5" s="1"/>
  <c r="K149" i="5"/>
  <c r="O148" i="5"/>
  <c r="N148" i="5"/>
  <c r="M148" i="5"/>
  <c r="L148" i="5"/>
  <c r="K148" i="5"/>
  <c r="N147" i="5"/>
  <c r="M147" i="5"/>
  <c r="L147" i="5"/>
  <c r="O147" i="5" s="1"/>
  <c r="K147" i="5"/>
  <c r="N146" i="5"/>
  <c r="M146" i="5"/>
  <c r="L146" i="5"/>
  <c r="O146" i="5" s="1"/>
  <c r="K146" i="5"/>
  <c r="N145" i="5"/>
  <c r="M145" i="5"/>
  <c r="L145" i="5"/>
  <c r="O145" i="5" s="1"/>
  <c r="K145" i="5"/>
  <c r="N144" i="5"/>
  <c r="M144" i="5"/>
  <c r="L144" i="5"/>
  <c r="O144" i="5" s="1"/>
  <c r="K144" i="5"/>
  <c r="N143" i="5"/>
  <c r="M143" i="5"/>
  <c r="L143" i="5"/>
  <c r="O143" i="5" s="1"/>
  <c r="K143" i="5"/>
  <c r="O142" i="5"/>
  <c r="N142" i="5"/>
  <c r="M142" i="5"/>
  <c r="L142" i="5"/>
  <c r="K142" i="5"/>
  <c r="N141" i="5"/>
  <c r="M141" i="5"/>
  <c r="L141" i="5"/>
  <c r="O141" i="5" s="1"/>
  <c r="K141" i="5"/>
  <c r="O140" i="5"/>
  <c r="N140" i="5"/>
  <c r="M140" i="5"/>
  <c r="L140" i="5"/>
  <c r="K140" i="5"/>
  <c r="N139" i="5"/>
  <c r="M139" i="5"/>
  <c r="L139" i="5"/>
  <c r="O139" i="5" s="1"/>
  <c r="K139" i="5"/>
  <c r="O138" i="5"/>
  <c r="N138" i="5"/>
  <c r="M138" i="5"/>
  <c r="L138" i="5"/>
  <c r="K138" i="5"/>
  <c r="N137" i="5"/>
  <c r="M137" i="5"/>
  <c r="L137" i="5"/>
  <c r="O137" i="5" s="1"/>
  <c r="K137" i="5"/>
  <c r="N136" i="5"/>
  <c r="M136" i="5"/>
  <c r="L136" i="5"/>
  <c r="O136" i="5" s="1"/>
  <c r="K136" i="5"/>
  <c r="N135" i="5"/>
  <c r="M135" i="5"/>
  <c r="L135" i="5"/>
  <c r="O135" i="5" s="1"/>
  <c r="K135" i="5"/>
  <c r="N134" i="5"/>
  <c r="M134" i="5"/>
  <c r="L134" i="5"/>
  <c r="O134" i="5" s="1"/>
  <c r="K134" i="5"/>
  <c r="N133" i="5"/>
  <c r="M133" i="5"/>
  <c r="L133" i="5"/>
  <c r="O133" i="5" s="1"/>
  <c r="K133" i="5"/>
  <c r="O132" i="5"/>
  <c r="N132" i="5"/>
  <c r="M132" i="5"/>
  <c r="L132" i="5"/>
  <c r="K132" i="5"/>
  <c r="N131" i="5"/>
  <c r="M131" i="5"/>
  <c r="L131" i="5"/>
  <c r="O131" i="5" s="1"/>
  <c r="K131" i="5"/>
  <c r="O130" i="5"/>
  <c r="N130" i="5"/>
  <c r="M130" i="5"/>
  <c r="L130" i="5"/>
  <c r="K130" i="5"/>
  <c r="N129" i="5"/>
  <c r="M129" i="5"/>
  <c r="L129" i="5"/>
  <c r="O129" i="5" s="1"/>
  <c r="K129" i="5"/>
  <c r="O128" i="5"/>
  <c r="N128" i="5"/>
  <c r="M128" i="5"/>
  <c r="L128" i="5"/>
  <c r="K128" i="5"/>
  <c r="N127" i="5"/>
  <c r="M127" i="5"/>
  <c r="L127" i="5"/>
  <c r="O127" i="5" s="1"/>
  <c r="K127" i="5"/>
  <c r="N126" i="5"/>
  <c r="M126" i="5"/>
  <c r="L126" i="5"/>
  <c r="O126" i="5" s="1"/>
  <c r="K126" i="5"/>
  <c r="N125" i="5"/>
  <c r="M125" i="5"/>
  <c r="L125" i="5"/>
  <c r="O125" i="5" s="1"/>
  <c r="K125" i="5"/>
  <c r="N124" i="5"/>
  <c r="M124" i="5"/>
  <c r="L124" i="5"/>
  <c r="O124" i="5" s="1"/>
  <c r="K124" i="5"/>
  <c r="N123" i="5"/>
  <c r="M123" i="5"/>
  <c r="L123" i="5"/>
  <c r="O123" i="5" s="1"/>
  <c r="K123" i="5"/>
  <c r="O122" i="5"/>
  <c r="N122" i="5"/>
  <c r="M122" i="5"/>
  <c r="L122" i="5"/>
  <c r="K122" i="5"/>
  <c r="N121" i="5"/>
  <c r="M121" i="5"/>
  <c r="L121" i="5"/>
  <c r="O121" i="5" s="1"/>
  <c r="K121" i="5"/>
  <c r="O120" i="5"/>
  <c r="N120" i="5"/>
  <c r="M120" i="5"/>
  <c r="L120" i="5"/>
  <c r="K120" i="5"/>
  <c r="N119" i="5"/>
  <c r="M119" i="5"/>
  <c r="L119" i="5"/>
  <c r="O119" i="5" s="1"/>
  <c r="K119" i="5"/>
  <c r="O118" i="5"/>
  <c r="N118" i="5"/>
  <c r="M118" i="5"/>
  <c r="L118" i="5"/>
  <c r="K118" i="5"/>
  <c r="N117" i="5"/>
  <c r="M117" i="5"/>
  <c r="L117" i="5"/>
  <c r="O117" i="5" s="1"/>
  <c r="K117" i="5"/>
  <c r="N116" i="5"/>
  <c r="M116" i="5"/>
  <c r="L116" i="5"/>
  <c r="O116" i="5" s="1"/>
  <c r="K116" i="5"/>
  <c r="N115" i="5"/>
  <c r="M115" i="5"/>
  <c r="L115" i="5"/>
  <c r="O115" i="5" s="1"/>
  <c r="K115" i="5"/>
  <c r="N114" i="5"/>
  <c r="M114" i="5"/>
  <c r="L114" i="5"/>
  <c r="O114" i="5" s="1"/>
  <c r="K114" i="5"/>
  <c r="N113" i="5"/>
  <c r="M113" i="5"/>
  <c r="L113" i="5"/>
  <c r="O113" i="5" s="1"/>
  <c r="K113" i="5"/>
  <c r="O112" i="5"/>
  <c r="N112" i="5"/>
  <c r="M112" i="5"/>
  <c r="L112" i="5"/>
  <c r="K112" i="5"/>
  <c r="N111" i="5"/>
  <c r="M111" i="5"/>
  <c r="L111" i="5"/>
  <c r="O111" i="5" s="1"/>
  <c r="K111" i="5"/>
  <c r="O110" i="5"/>
  <c r="N110" i="5"/>
  <c r="M110" i="5"/>
  <c r="L110" i="5"/>
  <c r="K110" i="5"/>
  <c r="N109" i="5"/>
  <c r="M109" i="5"/>
  <c r="L109" i="5"/>
  <c r="O109" i="5" s="1"/>
  <c r="K109" i="5"/>
  <c r="O108" i="5"/>
  <c r="N108" i="5"/>
  <c r="M108" i="5"/>
  <c r="L108" i="5"/>
  <c r="K108" i="5"/>
  <c r="N107" i="5"/>
  <c r="M107" i="5"/>
  <c r="L107" i="5"/>
  <c r="O107" i="5" s="1"/>
  <c r="K107" i="5"/>
  <c r="N106" i="5"/>
  <c r="M106" i="5"/>
  <c r="L106" i="5"/>
  <c r="O106" i="5" s="1"/>
  <c r="K106" i="5"/>
  <c r="N105" i="5"/>
  <c r="M105" i="5"/>
  <c r="L105" i="5"/>
  <c r="O105" i="5" s="1"/>
  <c r="K105" i="5"/>
  <c r="N104" i="5"/>
  <c r="M104" i="5"/>
  <c r="L104" i="5"/>
  <c r="O104" i="5" s="1"/>
  <c r="K104" i="5"/>
  <c r="N103" i="5"/>
  <c r="M103" i="5"/>
  <c r="L103" i="5"/>
  <c r="O103" i="5" s="1"/>
  <c r="K103" i="5"/>
  <c r="O102" i="5"/>
  <c r="N102" i="5"/>
  <c r="M102" i="5"/>
  <c r="L102" i="5"/>
  <c r="K102" i="5"/>
  <c r="N101" i="5"/>
  <c r="M101" i="5"/>
  <c r="L101" i="5"/>
  <c r="O101" i="5" s="1"/>
  <c r="K101" i="5"/>
  <c r="O100" i="5"/>
  <c r="N100" i="5"/>
  <c r="M100" i="5"/>
  <c r="L100" i="5"/>
  <c r="K100" i="5"/>
  <c r="N99" i="5"/>
  <c r="M99" i="5"/>
  <c r="L99" i="5"/>
  <c r="O99" i="5" s="1"/>
  <c r="K99" i="5"/>
  <c r="O98" i="5"/>
  <c r="N98" i="5"/>
  <c r="M98" i="5"/>
  <c r="L98" i="5"/>
  <c r="K98" i="5"/>
  <c r="N97" i="5"/>
  <c r="M97" i="5"/>
  <c r="L97" i="5"/>
  <c r="O97" i="5" s="1"/>
  <c r="K97" i="5"/>
  <c r="N96" i="5"/>
  <c r="M96" i="5"/>
  <c r="L96" i="5"/>
  <c r="O96" i="5" s="1"/>
  <c r="K96" i="5"/>
  <c r="N95" i="5"/>
  <c r="M95" i="5"/>
  <c r="L95" i="5"/>
  <c r="O95" i="5" s="1"/>
  <c r="K95" i="5"/>
  <c r="N94" i="5"/>
  <c r="M94" i="5"/>
  <c r="L94" i="5"/>
  <c r="O94" i="5" s="1"/>
  <c r="K94" i="5"/>
  <c r="N93" i="5"/>
  <c r="M93" i="5"/>
  <c r="L93" i="5"/>
  <c r="O93" i="5" s="1"/>
  <c r="K93" i="5"/>
  <c r="O92" i="5"/>
  <c r="N92" i="5"/>
  <c r="M92" i="5"/>
  <c r="L92" i="5"/>
  <c r="K92" i="5"/>
  <c r="N91" i="5"/>
  <c r="M91" i="5"/>
  <c r="L91" i="5"/>
  <c r="O91" i="5" s="1"/>
  <c r="K91" i="5"/>
  <c r="O90" i="5"/>
  <c r="N90" i="5"/>
  <c r="M90" i="5"/>
  <c r="L90" i="5"/>
  <c r="K90" i="5"/>
  <c r="N89" i="5"/>
  <c r="M89" i="5"/>
  <c r="L89" i="5"/>
  <c r="O89" i="5" s="1"/>
  <c r="K89" i="5"/>
  <c r="N88" i="5"/>
  <c r="M88" i="5"/>
  <c r="L88" i="5"/>
  <c r="O88" i="5" s="1"/>
  <c r="K88" i="5"/>
  <c r="N87" i="5"/>
  <c r="M87" i="5"/>
  <c r="L87" i="5"/>
  <c r="O87" i="5" s="1"/>
  <c r="K87" i="5"/>
  <c r="N86" i="5"/>
  <c r="M86" i="5"/>
  <c r="L86" i="5"/>
  <c r="O86" i="5" s="1"/>
  <c r="K86" i="5"/>
  <c r="N85" i="5"/>
  <c r="M85" i="5"/>
  <c r="L85" i="5"/>
  <c r="O85" i="5" s="1"/>
  <c r="K85" i="5"/>
  <c r="N84" i="5"/>
  <c r="M84" i="5"/>
  <c r="L84" i="5"/>
  <c r="O84" i="5" s="1"/>
  <c r="K84" i="5"/>
  <c r="N83" i="5"/>
  <c r="M83" i="5"/>
  <c r="L83" i="5"/>
  <c r="O83" i="5" s="1"/>
  <c r="K83" i="5"/>
  <c r="O82" i="5"/>
  <c r="N82" i="5"/>
  <c r="M82" i="5"/>
  <c r="L82" i="5"/>
  <c r="K82" i="5"/>
  <c r="N81" i="5"/>
  <c r="M81" i="5"/>
  <c r="L81" i="5"/>
  <c r="O81" i="5" s="1"/>
  <c r="K81" i="5"/>
  <c r="O80" i="5"/>
  <c r="N80" i="5"/>
  <c r="M80" i="5"/>
  <c r="L80" i="5"/>
  <c r="K80" i="5"/>
  <c r="N79" i="5"/>
  <c r="M79" i="5"/>
  <c r="L79" i="5"/>
  <c r="O79" i="5" s="1"/>
  <c r="K79" i="5"/>
  <c r="O78" i="5"/>
  <c r="N78" i="5"/>
  <c r="M78" i="5"/>
  <c r="L78" i="5"/>
  <c r="K78" i="5"/>
  <c r="N77" i="5"/>
  <c r="M77" i="5"/>
  <c r="L77" i="5"/>
  <c r="O77" i="5" s="1"/>
  <c r="K77" i="5"/>
  <c r="N76" i="5"/>
  <c r="M76" i="5"/>
  <c r="L76" i="5"/>
  <c r="O76" i="5" s="1"/>
  <c r="K76" i="5"/>
  <c r="N75" i="5"/>
  <c r="M75" i="5"/>
  <c r="L75" i="5"/>
  <c r="O75" i="5" s="1"/>
  <c r="K75" i="5"/>
  <c r="N74" i="5"/>
  <c r="M74" i="5"/>
  <c r="L74" i="5"/>
  <c r="O74" i="5" s="1"/>
  <c r="K74" i="5"/>
  <c r="N73" i="5"/>
  <c r="M73" i="5"/>
  <c r="L73" i="5"/>
  <c r="O73" i="5" s="1"/>
  <c r="K73" i="5"/>
  <c r="O72" i="5"/>
  <c r="N72" i="5"/>
  <c r="M72" i="5"/>
  <c r="L72" i="5"/>
  <c r="K72" i="5"/>
  <c r="N71" i="5"/>
  <c r="M71" i="5"/>
  <c r="L71" i="5"/>
  <c r="O71" i="5" s="1"/>
  <c r="K71" i="5"/>
  <c r="O70" i="5"/>
  <c r="N70" i="5"/>
  <c r="M70" i="5"/>
  <c r="L70" i="5"/>
  <c r="K70" i="5"/>
  <c r="N69" i="5"/>
  <c r="M69" i="5"/>
  <c r="L69" i="5"/>
  <c r="O69" i="5" s="1"/>
  <c r="K69" i="5"/>
  <c r="N68" i="5"/>
  <c r="M68" i="5"/>
  <c r="L68" i="5"/>
  <c r="O68" i="5" s="1"/>
  <c r="K68" i="5"/>
  <c r="N67" i="5"/>
  <c r="M67" i="5"/>
  <c r="L67" i="5"/>
  <c r="O67" i="5" s="1"/>
  <c r="K67" i="5"/>
  <c r="N66" i="5"/>
  <c r="M66" i="5"/>
  <c r="L66" i="5"/>
  <c r="O66" i="5" s="1"/>
  <c r="K66" i="5"/>
  <c r="N65" i="5"/>
  <c r="M65" i="5"/>
  <c r="L65" i="5"/>
  <c r="O65" i="5" s="1"/>
  <c r="K65" i="5"/>
  <c r="N64" i="5"/>
  <c r="M64" i="5"/>
  <c r="L64" i="5"/>
  <c r="O64" i="5" s="1"/>
  <c r="K64" i="5"/>
  <c r="N63" i="5"/>
  <c r="M63" i="5"/>
  <c r="L63" i="5"/>
  <c r="O63" i="5" s="1"/>
  <c r="K63" i="5"/>
  <c r="O62" i="5"/>
  <c r="N62" i="5"/>
  <c r="M62" i="5"/>
  <c r="L62" i="5"/>
  <c r="K62" i="5"/>
  <c r="N61" i="5"/>
  <c r="M61" i="5"/>
  <c r="L61" i="5"/>
  <c r="O61" i="5" s="1"/>
  <c r="K61" i="5"/>
  <c r="O60" i="5"/>
  <c r="N60" i="5"/>
  <c r="M60" i="5"/>
  <c r="L60" i="5"/>
  <c r="K60" i="5"/>
  <c r="N59" i="5"/>
  <c r="M59" i="5"/>
  <c r="L59" i="5"/>
  <c r="O59" i="5" s="1"/>
  <c r="K59" i="5"/>
  <c r="O58" i="5"/>
  <c r="N58" i="5"/>
  <c r="M58" i="5"/>
  <c r="L58" i="5"/>
  <c r="K58" i="5"/>
  <c r="N57" i="5"/>
  <c r="M57" i="5"/>
  <c r="L57" i="5"/>
  <c r="O57" i="5" s="1"/>
  <c r="K57" i="5"/>
  <c r="N56" i="5"/>
  <c r="M56" i="5"/>
  <c r="L56" i="5"/>
  <c r="O56" i="5" s="1"/>
  <c r="K56" i="5"/>
  <c r="N55" i="5"/>
  <c r="M55" i="5"/>
  <c r="L55" i="5"/>
  <c r="O55" i="5" s="1"/>
  <c r="K55" i="5"/>
  <c r="N54" i="5"/>
  <c r="M54" i="5"/>
  <c r="L54" i="5"/>
  <c r="O54" i="5" s="1"/>
  <c r="K54" i="5"/>
  <c r="N53" i="5"/>
  <c r="M53" i="5"/>
  <c r="L53" i="5"/>
  <c r="O53" i="5" s="1"/>
  <c r="K53" i="5"/>
  <c r="O52" i="5"/>
  <c r="N52" i="5"/>
  <c r="M52" i="5"/>
  <c r="L52" i="5"/>
  <c r="K52" i="5"/>
  <c r="N51" i="5"/>
  <c r="M51" i="5"/>
  <c r="L51" i="5"/>
  <c r="O51" i="5" s="1"/>
  <c r="K51" i="5"/>
  <c r="O50" i="5"/>
  <c r="N50" i="5"/>
  <c r="M50" i="5"/>
  <c r="L50" i="5"/>
  <c r="K50" i="5"/>
  <c r="N49" i="5"/>
  <c r="M49" i="5"/>
  <c r="L49" i="5"/>
  <c r="O49" i="5" s="1"/>
  <c r="K49" i="5"/>
  <c r="O48" i="5"/>
  <c r="N48" i="5"/>
  <c r="M48" i="5"/>
  <c r="L48" i="5"/>
  <c r="K48" i="5"/>
  <c r="N47" i="5"/>
  <c r="M47" i="5"/>
  <c r="L47" i="5"/>
  <c r="O47" i="5" s="1"/>
  <c r="K47" i="5"/>
  <c r="N46" i="5"/>
  <c r="M46" i="5"/>
  <c r="L46" i="5"/>
  <c r="O46" i="5" s="1"/>
  <c r="K46" i="5"/>
  <c r="N45" i="5"/>
  <c r="M45" i="5"/>
  <c r="L45" i="5"/>
  <c r="O45" i="5" s="1"/>
  <c r="K45" i="5"/>
  <c r="N44" i="5"/>
  <c r="M44" i="5"/>
  <c r="L44" i="5"/>
  <c r="O44" i="5" s="1"/>
  <c r="K44" i="5"/>
  <c r="N43" i="5"/>
  <c r="M43" i="5"/>
  <c r="L43" i="5"/>
  <c r="O43" i="5" s="1"/>
  <c r="K43" i="5"/>
  <c r="O42" i="5"/>
  <c r="N42" i="5"/>
  <c r="M42" i="5"/>
  <c r="L42" i="5"/>
  <c r="K42" i="5"/>
  <c r="N41" i="5"/>
  <c r="M41" i="5"/>
  <c r="L41" i="5"/>
  <c r="O41" i="5" s="1"/>
  <c r="K41" i="5"/>
  <c r="O40" i="5"/>
  <c r="N40" i="5"/>
  <c r="M40" i="5"/>
  <c r="L40" i="5"/>
  <c r="K40" i="5"/>
  <c r="N39" i="5"/>
  <c r="M39" i="5"/>
  <c r="L39" i="5"/>
  <c r="O39" i="5" s="1"/>
  <c r="K39" i="5"/>
  <c r="O38" i="5"/>
  <c r="N38" i="5"/>
  <c r="M38" i="5"/>
  <c r="L38" i="5"/>
  <c r="K38" i="5"/>
  <c r="N37" i="5"/>
  <c r="M37" i="5"/>
  <c r="L37" i="5"/>
  <c r="O37" i="5" s="1"/>
  <c r="K37" i="5"/>
  <c r="N36" i="5"/>
  <c r="M36" i="5"/>
  <c r="L36" i="5"/>
  <c r="O36" i="5" s="1"/>
  <c r="K36" i="5"/>
  <c r="N35" i="5"/>
  <c r="M35" i="5"/>
  <c r="L35" i="5"/>
  <c r="O35" i="5" s="1"/>
  <c r="K35" i="5"/>
  <c r="N34" i="5"/>
  <c r="M34" i="5"/>
  <c r="L34" i="5"/>
  <c r="O34" i="5" s="1"/>
  <c r="K34" i="5"/>
  <c r="N33" i="5"/>
  <c r="M33" i="5"/>
  <c r="L33" i="5"/>
  <c r="O33" i="5" s="1"/>
  <c r="K33" i="5"/>
  <c r="N32" i="5"/>
  <c r="M32" i="5"/>
  <c r="L32" i="5"/>
  <c r="O32" i="5" s="1"/>
  <c r="K32" i="5"/>
  <c r="N31" i="5"/>
  <c r="M31" i="5"/>
  <c r="L31" i="5"/>
  <c r="O31" i="5" s="1"/>
  <c r="K31" i="5"/>
  <c r="N30" i="5"/>
  <c r="M30" i="5"/>
  <c r="L30" i="5"/>
  <c r="O30" i="5" s="1"/>
  <c r="K30" i="5"/>
  <c r="N29" i="5"/>
  <c r="M29" i="5"/>
  <c r="L29" i="5"/>
  <c r="O29" i="5" s="1"/>
  <c r="K29" i="5"/>
  <c r="N28" i="5"/>
  <c r="M28" i="5"/>
  <c r="L28" i="5"/>
  <c r="O28" i="5" s="1"/>
  <c r="K28" i="5"/>
  <c r="N27" i="5"/>
  <c r="M27" i="5"/>
  <c r="L27" i="5"/>
  <c r="O27" i="5" s="1"/>
  <c r="K27" i="5"/>
  <c r="N26" i="5"/>
  <c r="M26" i="5"/>
  <c r="L26" i="5"/>
  <c r="O26" i="5" s="1"/>
  <c r="K26" i="5"/>
  <c r="N25" i="5"/>
  <c r="M25" i="5"/>
  <c r="L25" i="5"/>
  <c r="O25" i="5" s="1"/>
  <c r="K25" i="5"/>
  <c r="N24" i="5"/>
  <c r="M24" i="5"/>
  <c r="L24" i="5"/>
  <c r="O24" i="5" s="1"/>
  <c r="K24" i="5"/>
  <c r="N23" i="5"/>
  <c r="M23" i="5"/>
  <c r="L23" i="5"/>
  <c r="O23" i="5" s="1"/>
  <c r="K23" i="5"/>
  <c r="N22" i="5"/>
  <c r="M22" i="5"/>
  <c r="L22" i="5"/>
  <c r="O22" i="5" s="1"/>
  <c r="K22" i="5"/>
  <c r="N21" i="5"/>
  <c r="M21" i="5"/>
  <c r="L21" i="5"/>
  <c r="O21" i="5" s="1"/>
  <c r="K21" i="5"/>
  <c r="N20" i="5"/>
  <c r="M20" i="5"/>
  <c r="L20" i="5"/>
  <c r="O20" i="5" s="1"/>
  <c r="K20" i="5"/>
  <c r="N19" i="5"/>
  <c r="M19" i="5"/>
  <c r="L19" i="5"/>
  <c r="O19" i="5" s="1"/>
  <c r="K19" i="5"/>
  <c r="N18" i="5"/>
  <c r="M18" i="5"/>
  <c r="L18" i="5"/>
  <c r="O18" i="5" s="1"/>
  <c r="K18" i="5"/>
  <c r="N17" i="5"/>
  <c r="M17" i="5"/>
  <c r="L17" i="5"/>
  <c r="O17" i="5" s="1"/>
  <c r="K17" i="5"/>
  <c r="N16" i="5"/>
  <c r="M16" i="5"/>
  <c r="L16" i="5"/>
  <c r="O16" i="5" s="1"/>
  <c r="K16" i="5"/>
  <c r="N15" i="5"/>
  <c r="M15" i="5"/>
  <c r="L15" i="5"/>
  <c r="O15" i="5" s="1"/>
  <c r="K15" i="5"/>
  <c r="N14" i="5"/>
  <c r="M14" i="5"/>
  <c r="L14" i="5"/>
  <c r="O14" i="5" s="1"/>
  <c r="K14" i="5"/>
  <c r="C8" i="5"/>
  <c r="E8" i="5" s="1"/>
  <c r="C7" i="5"/>
  <c r="E7" i="5" s="1"/>
  <c r="C6" i="5"/>
  <c r="E6" i="5" s="1"/>
  <c r="C5" i="5"/>
  <c r="E5" i="5" s="1"/>
  <c r="R589" i="4"/>
  <c r="Q589" i="4"/>
  <c r="P589" i="4"/>
  <c r="O589" i="4"/>
  <c r="M589" i="4"/>
  <c r="N589" i="4" s="1"/>
  <c r="R588" i="4"/>
  <c r="Q588" i="4"/>
  <c r="P588" i="4"/>
  <c r="O588" i="4"/>
  <c r="M588" i="4"/>
  <c r="R587" i="4"/>
  <c r="Q587" i="4"/>
  <c r="P587" i="4"/>
  <c r="O587" i="4"/>
  <c r="M587" i="4"/>
  <c r="N587" i="4" s="1"/>
  <c r="R586" i="4"/>
  <c r="Q586" i="4"/>
  <c r="P586" i="4"/>
  <c r="S586" i="4" s="1"/>
  <c r="O586" i="4"/>
  <c r="M586" i="4"/>
  <c r="N586" i="4" s="1"/>
  <c r="R585" i="4"/>
  <c r="Q585" i="4"/>
  <c r="P585" i="4"/>
  <c r="O585" i="4"/>
  <c r="M585" i="4"/>
  <c r="N585" i="4" s="1"/>
  <c r="R584" i="4"/>
  <c r="Q584" i="4"/>
  <c r="P584" i="4"/>
  <c r="O584" i="4"/>
  <c r="M584" i="4"/>
  <c r="N584" i="4" s="1"/>
  <c r="R583" i="4"/>
  <c r="Q583" i="4"/>
  <c r="P583" i="4"/>
  <c r="O583" i="4"/>
  <c r="M583" i="4"/>
  <c r="N583" i="4" s="1"/>
  <c r="R582" i="4"/>
  <c r="Q582" i="4"/>
  <c r="P582" i="4"/>
  <c r="O582" i="4"/>
  <c r="M582" i="4"/>
  <c r="R581" i="4"/>
  <c r="Q581" i="4"/>
  <c r="P581" i="4"/>
  <c r="O581" i="4"/>
  <c r="M581" i="4"/>
  <c r="N581" i="4" s="1"/>
  <c r="R580" i="4"/>
  <c r="Q580" i="4"/>
  <c r="P580" i="4"/>
  <c r="O580" i="4"/>
  <c r="M580" i="4"/>
  <c r="R579" i="4"/>
  <c r="Q579" i="4"/>
  <c r="P579" i="4"/>
  <c r="O579" i="4"/>
  <c r="M579" i="4"/>
  <c r="N579" i="4" s="1"/>
  <c r="R578" i="4"/>
  <c r="Q578" i="4"/>
  <c r="P578" i="4"/>
  <c r="O578" i="4"/>
  <c r="M578" i="4"/>
  <c r="N578" i="4" s="1"/>
  <c r="R577" i="4"/>
  <c r="Q577" i="4"/>
  <c r="P577" i="4"/>
  <c r="O577" i="4"/>
  <c r="M577" i="4"/>
  <c r="R576" i="4"/>
  <c r="Q576" i="4"/>
  <c r="P576" i="4"/>
  <c r="O576" i="4"/>
  <c r="N576" i="4"/>
  <c r="M576" i="4"/>
  <c r="R575" i="4"/>
  <c r="Q575" i="4"/>
  <c r="P575" i="4"/>
  <c r="O575" i="4"/>
  <c r="M575" i="4"/>
  <c r="S575" i="4" s="1"/>
  <c r="R574" i="4"/>
  <c r="Q574" i="4"/>
  <c r="P574" i="4"/>
  <c r="O574" i="4"/>
  <c r="M574" i="4"/>
  <c r="N574" i="4" s="1"/>
  <c r="R573" i="4"/>
  <c r="Q573" i="4"/>
  <c r="P573" i="4"/>
  <c r="O573" i="4"/>
  <c r="M573" i="4"/>
  <c r="N573" i="4" s="1"/>
  <c r="R572" i="4"/>
  <c r="Q572" i="4"/>
  <c r="P572" i="4"/>
  <c r="O572" i="4"/>
  <c r="M572" i="4"/>
  <c r="N572" i="4" s="1"/>
  <c r="R571" i="4"/>
  <c r="Q571" i="4"/>
  <c r="P571" i="4"/>
  <c r="S571" i="4" s="1"/>
  <c r="O571" i="4"/>
  <c r="N571" i="4"/>
  <c r="M571" i="4"/>
  <c r="R570" i="4"/>
  <c r="Q570" i="4"/>
  <c r="P570" i="4"/>
  <c r="O570" i="4"/>
  <c r="M570" i="4"/>
  <c r="N570" i="4" s="1"/>
  <c r="R569" i="4"/>
  <c r="Q569" i="4"/>
  <c r="P569" i="4"/>
  <c r="S569" i="4" s="1"/>
  <c r="O569" i="4"/>
  <c r="M569" i="4"/>
  <c r="N569" i="4" s="1"/>
  <c r="R568" i="4"/>
  <c r="Q568" i="4"/>
  <c r="P568" i="4"/>
  <c r="O568" i="4"/>
  <c r="M568" i="4"/>
  <c r="N568" i="4" s="1"/>
  <c r="R567" i="4"/>
  <c r="Q567" i="4"/>
  <c r="P567" i="4"/>
  <c r="O567" i="4"/>
  <c r="M567" i="4"/>
  <c r="R566" i="4"/>
  <c r="Q566" i="4"/>
  <c r="P566" i="4"/>
  <c r="O566" i="4"/>
  <c r="M566" i="4"/>
  <c r="N566" i="4" s="1"/>
  <c r="R565" i="4"/>
  <c r="Q565" i="4"/>
  <c r="T565" i="4" s="1"/>
  <c r="P565" i="4"/>
  <c r="O565" i="4"/>
  <c r="M565" i="4"/>
  <c r="R564" i="4"/>
  <c r="Q564" i="4"/>
  <c r="P564" i="4"/>
  <c r="O564" i="4"/>
  <c r="M564" i="4"/>
  <c r="N564" i="4" s="1"/>
  <c r="T563" i="4"/>
  <c r="S563" i="4"/>
  <c r="R563" i="4"/>
  <c r="Q563" i="4"/>
  <c r="P563" i="4"/>
  <c r="O563" i="4"/>
  <c r="M563" i="4"/>
  <c r="N563" i="4" s="1"/>
  <c r="R562" i="4"/>
  <c r="Q562" i="4"/>
  <c r="P562" i="4"/>
  <c r="O562" i="4"/>
  <c r="M562" i="4"/>
  <c r="R561" i="4"/>
  <c r="Q561" i="4"/>
  <c r="P561" i="4"/>
  <c r="O561" i="4"/>
  <c r="M561" i="4"/>
  <c r="N561" i="4" s="1"/>
  <c r="R560" i="4"/>
  <c r="Q560" i="4"/>
  <c r="P560" i="4"/>
  <c r="S560" i="4" s="1"/>
  <c r="O560" i="4"/>
  <c r="N560" i="4"/>
  <c r="M560" i="4"/>
  <c r="R559" i="4"/>
  <c r="Q559" i="4"/>
  <c r="P559" i="4"/>
  <c r="O559" i="4"/>
  <c r="M559" i="4"/>
  <c r="N559" i="4" s="1"/>
  <c r="R558" i="4"/>
  <c r="Q558" i="4"/>
  <c r="P558" i="4"/>
  <c r="O558" i="4"/>
  <c r="M558" i="4"/>
  <c r="N558" i="4" s="1"/>
  <c r="R557" i="4"/>
  <c r="Q557" i="4"/>
  <c r="P557" i="4"/>
  <c r="O557" i="4"/>
  <c r="M557" i="4"/>
  <c r="N557" i="4" s="1"/>
  <c r="R556" i="4"/>
  <c r="Q556" i="4"/>
  <c r="P556" i="4"/>
  <c r="O556" i="4"/>
  <c r="M556" i="4"/>
  <c r="N556" i="4" s="1"/>
  <c r="T555" i="4"/>
  <c r="R555" i="4"/>
  <c r="Q555" i="4"/>
  <c r="P555" i="4"/>
  <c r="O555" i="4"/>
  <c r="M555" i="4"/>
  <c r="S555" i="4" s="1"/>
  <c r="R554" i="4"/>
  <c r="Q554" i="4"/>
  <c r="P554" i="4"/>
  <c r="S554" i="4" s="1"/>
  <c r="O554" i="4"/>
  <c r="M554" i="4"/>
  <c r="N554" i="4" s="1"/>
  <c r="R553" i="4"/>
  <c r="Q553" i="4"/>
  <c r="P553" i="4"/>
  <c r="O553" i="4"/>
  <c r="M553" i="4"/>
  <c r="N553" i="4" s="1"/>
  <c r="R552" i="4"/>
  <c r="Q552" i="4"/>
  <c r="P552" i="4"/>
  <c r="O552" i="4"/>
  <c r="N552" i="4"/>
  <c r="M552" i="4"/>
  <c r="R551" i="4"/>
  <c r="Q551" i="4"/>
  <c r="P551" i="4"/>
  <c r="S551" i="4" s="1"/>
  <c r="O551" i="4"/>
  <c r="M551" i="4"/>
  <c r="N551" i="4" s="1"/>
  <c r="R550" i="4"/>
  <c r="Q550" i="4"/>
  <c r="P550" i="4"/>
  <c r="S550" i="4" s="1"/>
  <c r="O550" i="4"/>
  <c r="M550" i="4"/>
  <c r="N550" i="4" s="1"/>
  <c r="R549" i="4"/>
  <c r="Q549" i="4"/>
  <c r="P549" i="4"/>
  <c r="S549" i="4" s="1"/>
  <c r="O549" i="4"/>
  <c r="N549" i="4"/>
  <c r="M549" i="4"/>
  <c r="R548" i="4"/>
  <c r="Q548" i="4"/>
  <c r="P548" i="4"/>
  <c r="O548" i="4"/>
  <c r="M548" i="4"/>
  <c r="N548" i="4" s="1"/>
  <c r="S547" i="4"/>
  <c r="R547" i="4"/>
  <c r="Q547" i="4"/>
  <c r="P547" i="4"/>
  <c r="O547" i="4"/>
  <c r="N547" i="4"/>
  <c r="M547" i="4"/>
  <c r="R546" i="4"/>
  <c r="Q546" i="4"/>
  <c r="P546" i="4"/>
  <c r="O546" i="4"/>
  <c r="M546" i="4"/>
  <c r="N546" i="4" s="1"/>
  <c r="R545" i="4"/>
  <c r="Q545" i="4"/>
  <c r="P545" i="4"/>
  <c r="O545" i="4"/>
  <c r="M545" i="4"/>
  <c r="N545" i="4" s="1"/>
  <c r="R544" i="4"/>
  <c r="Q544" i="4"/>
  <c r="P544" i="4"/>
  <c r="O544" i="4"/>
  <c r="M544" i="4"/>
  <c r="N544" i="4" s="1"/>
  <c r="R543" i="4"/>
  <c r="Q543" i="4"/>
  <c r="P543" i="4"/>
  <c r="O543" i="4"/>
  <c r="M543" i="4"/>
  <c r="N543" i="4" s="1"/>
  <c r="R542" i="4"/>
  <c r="Q542" i="4"/>
  <c r="P542" i="4"/>
  <c r="O542" i="4"/>
  <c r="M542" i="4"/>
  <c r="S542" i="4" s="1"/>
  <c r="R541" i="4"/>
  <c r="Q541" i="4"/>
  <c r="P541" i="4"/>
  <c r="S541" i="4" s="1"/>
  <c r="O541" i="4"/>
  <c r="N541" i="4"/>
  <c r="M541" i="4"/>
  <c r="R540" i="4"/>
  <c r="Q540" i="4"/>
  <c r="P540" i="4"/>
  <c r="O540" i="4"/>
  <c r="M540" i="4"/>
  <c r="R539" i="4"/>
  <c r="Q539" i="4"/>
  <c r="P539" i="4"/>
  <c r="S539" i="4" s="1"/>
  <c r="O539" i="4"/>
  <c r="M539" i="4"/>
  <c r="N539" i="4" s="1"/>
  <c r="R538" i="4"/>
  <c r="Q538" i="4"/>
  <c r="T538" i="4" s="1"/>
  <c r="P538" i="4"/>
  <c r="S538" i="4" s="1"/>
  <c r="O538" i="4"/>
  <c r="M538" i="4"/>
  <c r="N538" i="4" s="1"/>
  <c r="R537" i="4"/>
  <c r="Q537" i="4"/>
  <c r="P537" i="4"/>
  <c r="O537" i="4"/>
  <c r="M537" i="4"/>
  <c r="S536" i="4"/>
  <c r="R536" i="4"/>
  <c r="Q536" i="4"/>
  <c r="P536" i="4"/>
  <c r="O536" i="4"/>
  <c r="N536" i="4"/>
  <c r="M536" i="4"/>
  <c r="R535" i="4"/>
  <c r="Q535" i="4"/>
  <c r="P535" i="4"/>
  <c r="S535" i="4" s="1"/>
  <c r="O535" i="4"/>
  <c r="M535" i="4"/>
  <c r="N535" i="4" s="1"/>
  <c r="R534" i="4"/>
  <c r="Q534" i="4"/>
  <c r="P534" i="4"/>
  <c r="O534" i="4"/>
  <c r="N534" i="4"/>
  <c r="M534" i="4"/>
  <c r="R533" i="4"/>
  <c r="Q533" i="4"/>
  <c r="P533" i="4"/>
  <c r="O533" i="4"/>
  <c r="M533" i="4"/>
  <c r="R532" i="4"/>
  <c r="Q532" i="4"/>
  <c r="P532" i="4"/>
  <c r="S532" i="4" s="1"/>
  <c r="O532" i="4"/>
  <c r="M532" i="4"/>
  <c r="N532" i="4" s="1"/>
  <c r="R531" i="4"/>
  <c r="Q531" i="4"/>
  <c r="P531" i="4"/>
  <c r="O531" i="4"/>
  <c r="M531" i="4"/>
  <c r="N531" i="4" s="1"/>
  <c r="R530" i="4"/>
  <c r="Q530" i="4"/>
  <c r="T530" i="4" s="1"/>
  <c r="P530" i="4"/>
  <c r="S530" i="4" s="1"/>
  <c r="O530" i="4"/>
  <c r="M530" i="4"/>
  <c r="N530" i="4" s="1"/>
  <c r="R529" i="4"/>
  <c r="Q529" i="4"/>
  <c r="P529" i="4"/>
  <c r="O529" i="4"/>
  <c r="M529" i="4"/>
  <c r="N529" i="4" s="1"/>
  <c r="T528" i="4"/>
  <c r="R528" i="4"/>
  <c r="Q528" i="4"/>
  <c r="P528" i="4"/>
  <c r="O528" i="4"/>
  <c r="M528" i="4"/>
  <c r="N528" i="4" s="1"/>
  <c r="R527" i="4"/>
  <c r="Q527" i="4"/>
  <c r="P527" i="4"/>
  <c r="O527" i="4"/>
  <c r="M527" i="4"/>
  <c r="N527" i="4" s="1"/>
  <c r="R526" i="4"/>
  <c r="Q526" i="4"/>
  <c r="P526" i="4"/>
  <c r="O526" i="4"/>
  <c r="N526" i="4"/>
  <c r="M526" i="4"/>
  <c r="R525" i="4"/>
  <c r="Q525" i="4"/>
  <c r="P525" i="4"/>
  <c r="O525" i="4"/>
  <c r="M525" i="4"/>
  <c r="R524" i="4"/>
  <c r="Q524" i="4"/>
  <c r="P524" i="4"/>
  <c r="O524" i="4"/>
  <c r="M524" i="4"/>
  <c r="N524" i="4" s="1"/>
  <c r="R523" i="4"/>
  <c r="Q523" i="4"/>
  <c r="P523" i="4"/>
  <c r="O523" i="4"/>
  <c r="M523" i="4"/>
  <c r="N523" i="4" s="1"/>
  <c r="R522" i="4"/>
  <c r="Q522" i="4"/>
  <c r="T522" i="4" s="1"/>
  <c r="P522" i="4"/>
  <c r="O522" i="4"/>
  <c r="M522" i="4"/>
  <c r="N522" i="4" s="1"/>
  <c r="R521" i="4"/>
  <c r="Q521" i="4"/>
  <c r="P521" i="4"/>
  <c r="O521" i="4"/>
  <c r="M521" i="4"/>
  <c r="N521" i="4" s="1"/>
  <c r="S520" i="4"/>
  <c r="R520" i="4"/>
  <c r="Q520" i="4"/>
  <c r="P520" i="4"/>
  <c r="O520" i="4"/>
  <c r="M520" i="4"/>
  <c r="N520" i="4" s="1"/>
  <c r="R519" i="4"/>
  <c r="Q519" i="4"/>
  <c r="P519" i="4"/>
  <c r="O519" i="4"/>
  <c r="M519" i="4"/>
  <c r="N519" i="4" s="1"/>
  <c r="R518" i="4"/>
  <c r="Q518" i="4"/>
  <c r="P518" i="4"/>
  <c r="O518" i="4"/>
  <c r="M518" i="4"/>
  <c r="R517" i="4"/>
  <c r="Q517" i="4"/>
  <c r="T517" i="4" s="1"/>
  <c r="P517" i="4"/>
  <c r="S517" i="4" s="1"/>
  <c r="O517" i="4"/>
  <c r="M517" i="4"/>
  <c r="N517" i="4" s="1"/>
  <c r="R516" i="4"/>
  <c r="Q516" i="4"/>
  <c r="P516" i="4"/>
  <c r="O516" i="4"/>
  <c r="M516" i="4"/>
  <c r="N516" i="4" s="1"/>
  <c r="R515" i="4"/>
  <c r="Q515" i="4"/>
  <c r="P515" i="4"/>
  <c r="O515" i="4"/>
  <c r="M515" i="4"/>
  <c r="N515" i="4" s="1"/>
  <c r="R514" i="4"/>
  <c r="Q514" i="4"/>
  <c r="P514" i="4"/>
  <c r="O514" i="4"/>
  <c r="M514" i="4"/>
  <c r="N514" i="4" s="1"/>
  <c r="R513" i="4"/>
  <c r="Q513" i="4"/>
  <c r="P513" i="4"/>
  <c r="O513" i="4"/>
  <c r="M513" i="4"/>
  <c r="N513" i="4" s="1"/>
  <c r="R512" i="4"/>
  <c r="Q512" i="4"/>
  <c r="P512" i="4"/>
  <c r="O512" i="4"/>
  <c r="M512" i="4"/>
  <c r="R511" i="4"/>
  <c r="Q511" i="4"/>
  <c r="P511" i="4"/>
  <c r="O511" i="4"/>
  <c r="M511" i="4"/>
  <c r="N511" i="4" s="1"/>
  <c r="R510" i="4"/>
  <c r="Q510" i="4"/>
  <c r="P510" i="4"/>
  <c r="O510" i="4"/>
  <c r="M510" i="4"/>
  <c r="R509" i="4"/>
  <c r="Q509" i="4"/>
  <c r="P509" i="4"/>
  <c r="O509" i="4"/>
  <c r="M509" i="4"/>
  <c r="N509" i="4" s="1"/>
  <c r="R508" i="4"/>
  <c r="Q508" i="4"/>
  <c r="P508" i="4"/>
  <c r="O508" i="4"/>
  <c r="M508" i="4"/>
  <c r="N508" i="4" s="1"/>
  <c r="T507" i="4"/>
  <c r="R507" i="4"/>
  <c r="Q507" i="4"/>
  <c r="P507" i="4"/>
  <c r="O507" i="4"/>
  <c r="M507" i="4"/>
  <c r="N507" i="4" s="1"/>
  <c r="R506" i="4"/>
  <c r="Q506" i="4"/>
  <c r="P506" i="4"/>
  <c r="O506" i="4"/>
  <c r="M506" i="4"/>
  <c r="N506" i="4" s="1"/>
  <c r="R505" i="4"/>
  <c r="Q505" i="4"/>
  <c r="P505" i="4"/>
  <c r="S505" i="4" s="1"/>
  <c r="O505" i="4"/>
  <c r="N505" i="4"/>
  <c r="M505" i="4"/>
  <c r="R504" i="4"/>
  <c r="Q504" i="4"/>
  <c r="P504" i="4"/>
  <c r="O504" i="4"/>
  <c r="M504" i="4"/>
  <c r="N504" i="4" s="1"/>
  <c r="R503" i="4"/>
  <c r="Q503" i="4"/>
  <c r="P503" i="4"/>
  <c r="S503" i="4" s="1"/>
  <c r="O503" i="4"/>
  <c r="M503" i="4"/>
  <c r="N503" i="4" s="1"/>
  <c r="R502" i="4"/>
  <c r="Q502" i="4"/>
  <c r="P502" i="4"/>
  <c r="O502" i="4"/>
  <c r="M502" i="4"/>
  <c r="N502" i="4" s="1"/>
  <c r="R501" i="4"/>
  <c r="Q501" i="4"/>
  <c r="P501" i="4"/>
  <c r="O501" i="4"/>
  <c r="M501" i="4"/>
  <c r="N501" i="4" s="1"/>
  <c r="R500" i="4"/>
  <c r="Q500" i="4"/>
  <c r="P500" i="4"/>
  <c r="O500" i="4"/>
  <c r="N500" i="4"/>
  <c r="M500" i="4"/>
  <c r="R499" i="4"/>
  <c r="Q499" i="4"/>
  <c r="P499" i="4"/>
  <c r="O499" i="4"/>
  <c r="M499" i="4"/>
  <c r="N499" i="4" s="1"/>
  <c r="R498" i="4"/>
  <c r="Q498" i="4"/>
  <c r="P498" i="4"/>
  <c r="O498" i="4"/>
  <c r="M498" i="4"/>
  <c r="N498" i="4" s="1"/>
  <c r="R497" i="4"/>
  <c r="Q497" i="4"/>
  <c r="P497" i="4"/>
  <c r="T497" i="4" s="1"/>
  <c r="O497" i="4"/>
  <c r="M497" i="4"/>
  <c r="R496" i="4"/>
  <c r="Q496" i="4"/>
  <c r="T496" i="4" s="1"/>
  <c r="P496" i="4"/>
  <c r="S496" i="4" s="1"/>
  <c r="O496" i="4"/>
  <c r="M496" i="4"/>
  <c r="N496" i="4" s="1"/>
  <c r="R495" i="4"/>
  <c r="Q495" i="4"/>
  <c r="P495" i="4"/>
  <c r="O495" i="4"/>
  <c r="M495" i="4"/>
  <c r="N495" i="4" s="1"/>
  <c r="R494" i="4"/>
  <c r="Q494" i="4"/>
  <c r="P494" i="4"/>
  <c r="O494" i="4"/>
  <c r="M494" i="4"/>
  <c r="N494" i="4" s="1"/>
  <c r="R493" i="4"/>
  <c r="Q493" i="4"/>
  <c r="P493" i="4"/>
  <c r="O493" i="4"/>
  <c r="M493" i="4"/>
  <c r="R492" i="4"/>
  <c r="T492" i="4" s="1"/>
  <c r="Q492" i="4"/>
  <c r="P492" i="4"/>
  <c r="O492" i="4"/>
  <c r="M492" i="4"/>
  <c r="R491" i="4"/>
  <c r="Q491" i="4"/>
  <c r="P491" i="4"/>
  <c r="O491" i="4"/>
  <c r="M491" i="4"/>
  <c r="N491" i="4" s="1"/>
  <c r="R490" i="4"/>
  <c r="Q490" i="4"/>
  <c r="P490" i="4"/>
  <c r="O490" i="4"/>
  <c r="M490" i="4"/>
  <c r="N490" i="4" s="1"/>
  <c r="R489" i="4"/>
  <c r="Q489" i="4"/>
  <c r="P489" i="4"/>
  <c r="O489" i="4"/>
  <c r="N489" i="4"/>
  <c r="M489" i="4"/>
  <c r="R488" i="4"/>
  <c r="Q488" i="4"/>
  <c r="T488" i="4" s="1"/>
  <c r="P488" i="4"/>
  <c r="O488" i="4"/>
  <c r="M488" i="4"/>
  <c r="R487" i="4"/>
  <c r="Q487" i="4"/>
  <c r="P487" i="4"/>
  <c r="S487" i="4" s="1"/>
  <c r="O487" i="4"/>
  <c r="M487" i="4"/>
  <c r="N487" i="4" s="1"/>
  <c r="R486" i="4"/>
  <c r="Q486" i="4"/>
  <c r="P486" i="4"/>
  <c r="O486" i="4"/>
  <c r="M486" i="4"/>
  <c r="N486" i="4" s="1"/>
  <c r="R485" i="4"/>
  <c r="Q485" i="4"/>
  <c r="P485" i="4"/>
  <c r="O485" i="4"/>
  <c r="M485" i="4"/>
  <c r="N485" i="4" s="1"/>
  <c r="R484" i="4"/>
  <c r="Q484" i="4"/>
  <c r="P484" i="4"/>
  <c r="O484" i="4"/>
  <c r="M484" i="4"/>
  <c r="N484" i="4" s="1"/>
  <c r="R483" i="4"/>
  <c r="Q483" i="4"/>
  <c r="P483" i="4"/>
  <c r="O483" i="4"/>
  <c r="M483" i="4"/>
  <c r="N483" i="4" s="1"/>
  <c r="R482" i="4"/>
  <c r="Q482" i="4"/>
  <c r="P482" i="4"/>
  <c r="O482" i="4"/>
  <c r="M482" i="4"/>
  <c r="R481" i="4"/>
  <c r="Q481" i="4"/>
  <c r="P481" i="4"/>
  <c r="O481" i="4"/>
  <c r="M481" i="4"/>
  <c r="N481" i="4" s="1"/>
  <c r="R480" i="4"/>
  <c r="Q480" i="4"/>
  <c r="P480" i="4"/>
  <c r="O480" i="4"/>
  <c r="M480" i="4"/>
  <c r="N480" i="4" s="1"/>
  <c r="R479" i="4"/>
  <c r="Q479" i="4"/>
  <c r="P479" i="4"/>
  <c r="O479" i="4"/>
  <c r="M479" i="4"/>
  <c r="N479" i="4" s="1"/>
  <c r="R478" i="4"/>
  <c r="Q478" i="4"/>
  <c r="P478" i="4"/>
  <c r="O478" i="4"/>
  <c r="M478" i="4"/>
  <c r="R477" i="4"/>
  <c r="Q477" i="4"/>
  <c r="P477" i="4"/>
  <c r="O477" i="4"/>
  <c r="M477" i="4"/>
  <c r="N477" i="4" s="1"/>
  <c r="S476" i="4"/>
  <c r="R476" i="4"/>
  <c r="Q476" i="4"/>
  <c r="P476" i="4"/>
  <c r="O476" i="4"/>
  <c r="N476" i="4"/>
  <c r="M476" i="4"/>
  <c r="R475" i="4"/>
  <c r="Q475" i="4"/>
  <c r="P475" i="4"/>
  <c r="O475" i="4"/>
  <c r="M475" i="4"/>
  <c r="N475" i="4" s="1"/>
  <c r="R474" i="4"/>
  <c r="Q474" i="4"/>
  <c r="P474" i="4"/>
  <c r="O474" i="4"/>
  <c r="M474" i="4"/>
  <c r="N474" i="4" s="1"/>
  <c r="R473" i="4"/>
  <c r="Q473" i="4"/>
  <c r="P473" i="4"/>
  <c r="S473" i="4" s="1"/>
  <c r="O473" i="4"/>
  <c r="M473" i="4"/>
  <c r="N473" i="4" s="1"/>
  <c r="R472" i="4"/>
  <c r="Q472" i="4"/>
  <c r="P472" i="4"/>
  <c r="O472" i="4"/>
  <c r="M472" i="4"/>
  <c r="R471" i="4"/>
  <c r="Q471" i="4"/>
  <c r="P471" i="4"/>
  <c r="S471" i="4" s="1"/>
  <c r="O471" i="4"/>
  <c r="M471" i="4"/>
  <c r="N471" i="4" s="1"/>
  <c r="R470" i="4"/>
  <c r="Q470" i="4"/>
  <c r="P470" i="4"/>
  <c r="O470" i="4"/>
  <c r="M470" i="4"/>
  <c r="R469" i="4"/>
  <c r="Q469" i="4"/>
  <c r="P469" i="4"/>
  <c r="S469" i="4" s="1"/>
  <c r="O469" i="4"/>
  <c r="M469" i="4"/>
  <c r="N469" i="4" s="1"/>
  <c r="R468" i="4"/>
  <c r="Q468" i="4"/>
  <c r="P468" i="4"/>
  <c r="O468" i="4"/>
  <c r="M468" i="4"/>
  <c r="N468" i="4" s="1"/>
  <c r="R467" i="4"/>
  <c r="Q467" i="4"/>
  <c r="P467" i="4"/>
  <c r="O467" i="4"/>
  <c r="M467" i="4"/>
  <c r="S467" i="4" s="1"/>
  <c r="T466" i="4"/>
  <c r="R466" i="4"/>
  <c r="Q466" i="4"/>
  <c r="P466" i="4"/>
  <c r="O466" i="4"/>
  <c r="M466" i="4"/>
  <c r="N466" i="4" s="1"/>
  <c r="R465" i="4"/>
  <c r="Q465" i="4"/>
  <c r="P465" i="4"/>
  <c r="O465" i="4"/>
  <c r="M465" i="4"/>
  <c r="N465" i="4" s="1"/>
  <c r="R464" i="4"/>
  <c r="Q464" i="4"/>
  <c r="P464" i="4"/>
  <c r="O464" i="4"/>
  <c r="M464" i="4"/>
  <c r="N464" i="4" s="1"/>
  <c r="R463" i="4"/>
  <c r="Q463" i="4"/>
  <c r="P463" i="4"/>
  <c r="O463" i="4"/>
  <c r="M463" i="4"/>
  <c r="R462" i="4"/>
  <c r="Q462" i="4"/>
  <c r="P462" i="4"/>
  <c r="O462" i="4"/>
  <c r="M462" i="4"/>
  <c r="N462" i="4" s="1"/>
  <c r="R461" i="4"/>
  <c r="Q461" i="4"/>
  <c r="P461" i="4"/>
  <c r="S461" i="4" s="1"/>
  <c r="O461" i="4"/>
  <c r="M461" i="4"/>
  <c r="N461" i="4" s="1"/>
  <c r="R460" i="4"/>
  <c r="Q460" i="4"/>
  <c r="P460" i="4"/>
  <c r="O460" i="4"/>
  <c r="N460" i="4"/>
  <c r="M460" i="4"/>
  <c r="R459" i="4"/>
  <c r="Q459" i="4"/>
  <c r="P459" i="4"/>
  <c r="O459" i="4"/>
  <c r="M459" i="4"/>
  <c r="N459" i="4" s="1"/>
  <c r="R458" i="4"/>
  <c r="Q458" i="4"/>
  <c r="P458" i="4"/>
  <c r="T458" i="4" s="1"/>
  <c r="O458" i="4"/>
  <c r="M458" i="4"/>
  <c r="N458" i="4" s="1"/>
  <c r="R457" i="4"/>
  <c r="Q457" i="4"/>
  <c r="P457" i="4"/>
  <c r="O457" i="4"/>
  <c r="M457" i="4"/>
  <c r="R456" i="4"/>
  <c r="Q456" i="4"/>
  <c r="P456" i="4"/>
  <c r="S456" i="4" s="1"/>
  <c r="O456" i="4"/>
  <c r="M456" i="4"/>
  <c r="N456" i="4" s="1"/>
  <c r="R455" i="4"/>
  <c r="Q455" i="4"/>
  <c r="P455" i="4"/>
  <c r="O455" i="4"/>
  <c r="M455" i="4"/>
  <c r="R454" i="4"/>
  <c r="Q454" i="4"/>
  <c r="P454" i="4"/>
  <c r="O454" i="4"/>
  <c r="M454" i="4"/>
  <c r="N454" i="4" s="1"/>
  <c r="R453" i="4"/>
  <c r="Q453" i="4"/>
  <c r="P453" i="4"/>
  <c r="O453" i="4"/>
  <c r="M453" i="4"/>
  <c r="N453" i="4" s="1"/>
  <c r="R452" i="4"/>
  <c r="Q452" i="4"/>
  <c r="P452" i="4"/>
  <c r="O452" i="4"/>
  <c r="M452" i="4"/>
  <c r="R451" i="4"/>
  <c r="Q451" i="4"/>
  <c r="P451" i="4"/>
  <c r="O451" i="4"/>
  <c r="M451" i="4"/>
  <c r="N451" i="4" s="1"/>
  <c r="R450" i="4"/>
  <c r="Q450" i="4"/>
  <c r="T450" i="4" s="1"/>
  <c r="P450" i="4"/>
  <c r="O450" i="4"/>
  <c r="M450" i="4"/>
  <c r="N450" i="4" s="1"/>
  <c r="R449" i="4"/>
  <c r="Q449" i="4"/>
  <c r="P449" i="4"/>
  <c r="O449" i="4"/>
  <c r="M449" i="4"/>
  <c r="N449" i="4" s="1"/>
  <c r="R448" i="4"/>
  <c r="Q448" i="4"/>
  <c r="P448" i="4"/>
  <c r="O448" i="4"/>
  <c r="M448" i="4"/>
  <c r="N448" i="4" s="1"/>
  <c r="R447" i="4"/>
  <c r="Q447" i="4"/>
  <c r="P447" i="4"/>
  <c r="O447" i="4"/>
  <c r="M447" i="4"/>
  <c r="N447" i="4" s="1"/>
  <c r="S446" i="4"/>
  <c r="R446" i="4"/>
  <c r="Q446" i="4"/>
  <c r="P446" i="4"/>
  <c r="O446" i="4"/>
  <c r="N446" i="4"/>
  <c r="M446" i="4"/>
  <c r="R445" i="4"/>
  <c r="Q445" i="4"/>
  <c r="P445" i="4"/>
  <c r="O445" i="4"/>
  <c r="M445" i="4"/>
  <c r="N445" i="4" s="1"/>
  <c r="R444" i="4"/>
  <c r="Q444" i="4"/>
  <c r="P444" i="4"/>
  <c r="O444" i="4"/>
  <c r="M444" i="4"/>
  <c r="N444" i="4" s="1"/>
  <c r="R443" i="4"/>
  <c r="Q443" i="4"/>
  <c r="P443" i="4"/>
  <c r="T443" i="4" s="1"/>
  <c r="O443" i="4"/>
  <c r="N443" i="4"/>
  <c r="M443" i="4"/>
  <c r="R442" i="4"/>
  <c r="Q442" i="4"/>
  <c r="T442" i="4" s="1"/>
  <c r="P442" i="4"/>
  <c r="O442" i="4"/>
  <c r="M442" i="4"/>
  <c r="N442" i="4" s="1"/>
  <c r="R441" i="4"/>
  <c r="Q441" i="4"/>
  <c r="T441" i="4" s="1"/>
  <c r="P441" i="4"/>
  <c r="O441" i="4"/>
  <c r="M441" i="4"/>
  <c r="N441" i="4" s="1"/>
  <c r="R440" i="4"/>
  <c r="Q440" i="4"/>
  <c r="P440" i="4"/>
  <c r="O440" i="4"/>
  <c r="M440" i="4"/>
  <c r="R439" i="4"/>
  <c r="Q439" i="4"/>
  <c r="T439" i="4" s="1"/>
  <c r="P439" i="4"/>
  <c r="O439" i="4"/>
  <c r="M439" i="4"/>
  <c r="N439" i="4" s="1"/>
  <c r="T438" i="4"/>
  <c r="R438" i="4"/>
  <c r="Q438" i="4"/>
  <c r="P438" i="4"/>
  <c r="O438" i="4"/>
  <c r="M438" i="4"/>
  <c r="N438" i="4" s="1"/>
  <c r="R437" i="4"/>
  <c r="Q437" i="4"/>
  <c r="P437" i="4"/>
  <c r="O437" i="4"/>
  <c r="M437" i="4"/>
  <c r="R436" i="4"/>
  <c r="Q436" i="4"/>
  <c r="P436" i="4"/>
  <c r="O436" i="4"/>
  <c r="M436" i="4"/>
  <c r="N436" i="4" s="1"/>
  <c r="R435" i="4"/>
  <c r="Q435" i="4"/>
  <c r="P435" i="4"/>
  <c r="O435" i="4"/>
  <c r="M435" i="4"/>
  <c r="N435" i="4" s="1"/>
  <c r="R434" i="4"/>
  <c r="Q434" i="4"/>
  <c r="P434" i="4"/>
  <c r="O434" i="4"/>
  <c r="M434" i="4"/>
  <c r="N434" i="4" s="1"/>
  <c r="S433" i="4"/>
  <c r="R433" i="4"/>
  <c r="Q433" i="4"/>
  <c r="P433" i="4"/>
  <c r="O433" i="4"/>
  <c r="M433" i="4"/>
  <c r="N433" i="4" s="1"/>
  <c r="R432" i="4"/>
  <c r="Q432" i="4"/>
  <c r="P432" i="4"/>
  <c r="O432" i="4"/>
  <c r="M432" i="4"/>
  <c r="R431" i="4"/>
  <c r="Q431" i="4"/>
  <c r="P431" i="4"/>
  <c r="S431" i="4" s="1"/>
  <c r="O431" i="4"/>
  <c r="N431" i="4"/>
  <c r="M431" i="4"/>
  <c r="R430" i="4"/>
  <c r="Q430" i="4"/>
  <c r="P430" i="4"/>
  <c r="O430" i="4"/>
  <c r="M430" i="4"/>
  <c r="R429" i="4"/>
  <c r="Q429" i="4"/>
  <c r="P429" i="4"/>
  <c r="S429" i="4" s="1"/>
  <c r="O429" i="4"/>
  <c r="M429" i="4"/>
  <c r="N429" i="4" s="1"/>
  <c r="R428" i="4"/>
  <c r="Q428" i="4"/>
  <c r="P428" i="4"/>
  <c r="O428" i="4"/>
  <c r="M428" i="4"/>
  <c r="N428" i="4" s="1"/>
  <c r="R427" i="4"/>
  <c r="Q427" i="4"/>
  <c r="T427" i="4" s="1"/>
  <c r="P427" i="4"/>
  <c r="O427" i="4"/>
  <c r="M427" i="4"/>
  <c r="R426" i="4"/>
  <c r="Q426" i="4"/>
  <c r="T426" i="4" s="1"/>
  <c r="P426" i="4"/>
  <c r="O426" i="4"/>
  <c r="M426" i="4"/>
  <c r="N426" i="4" s="1"/>
  <c r="R425" i="4"/>
  <c r="T425" i="4" s="1"/>
  <c r="Q425" i="4"/>
  <c r="P425" i="4"/>
  <c r="O425" i="4"/>
  <c r="M425" i="4"/>
  <c r="N425" i="4" s="1"/>
  <c r="R424" i="4"/>
  <c r="Q424" i="4"/>
  <c r="P424" i="4"/>
  <c r="O424" i="4"/>
  <c r="M424" i="4"/>
  <c r="N424" i="4" s="1"/>
  <c r="R423" i="4"/>
  <c r="Q423" i="4"/>
  <c r="P423" i="4"/>
  <c r="O423" i="4"/>
  <c r="M423" i="4"/>
  <c r="N423" i="4" s="1"/>
  <c r="R422" i="4"/>
  <c r="Q422" i="4"/>
  <c r="P422" i="4"/>
  <c r="O422" i="4"/>
  <c r="M422" i="4"/>
  <c r="N422" i="4" s="1"/>
  <c r="R421" i="4"/>
  <c r="Q421" i="4"/>
  <c r="P421" i="4"/>
  <c r="O421" i="4"/>
  <c r="M421" i="4"/>
  <c r="S421" i="4" s="1"/>
  <c r="R420" i="4"/>
  <c r="Q420" i="4"/>
  <c r="P420" i="4"/>
  <c r="O420" i="4"/>
  <c r="M420" i="4"/>
  <c r="N420" i="4" s="1"/>
  <c r="R419" i="4"/>
  <c r="Q419" i="4"/>
  <c r="P419" i="4"/>
  <c r="O419" i="4"/>
  <c r="M419" i="4"/>
  <c r="N419" i="4" s="1"/>
  <c r="S418" i="4"/>
  <c r="R418" i="4"/>
  <c r="T418" i="4" s="1"/>
  <c r="Q418" i="4"/>
  <c r="P418" i="4"/>
  <c r="O418" i="4"/>
  <c r="M418" i="4"/>
  <c r="N418" i="4" s="1"/>
  <c r="R417" i="4"/>
  <c r="Q417" i="4"/>
  <c r="P417" i="4"/>
  <c r="O417" i="4"/>
  <c r="M417" i="4"/>
  <c r="N417" i="4" s="1"/>
  <c r="S416" i="4"/>
  <c r="R416" i="4"/>
  <c r="Q416" i="4"/>
  <c r="P416" i="4"/>
  <c r="O416" i="4"/>
  <c r="M416" i="4"/>
  <c r="N416" i="4" s="1"/>
  <c r="R415" i="4"/>
  <c r="Q415" i="4"/>
  <c r="P415" i="4"/>
  <c r="O415" i="4"/>
  <c r="N415" i="4"/>
  <c r="M415" i="4"/>
  <c r="R414" i="4"/>
  <c r="Q414" i="4"/>
  <c r="P414" i="4"/>
  <c r="S414" i="4" s="1"/>
  <c r="O414" i="4"/>
  <c r="M414" i="4"/>
  <c r="N414" i="4" s="1"/>
  <c r="R413" i="4"/>
  <c r="Q413" i="4"/>
  <c r="T413" i="4" s="1"/>
  <c r="P413" i="4"/>
  <c r="O413" i="4"/>
  <c r="M413" i="4"/>
  <c r="N413" i="4" s="1"/>
  <c r="R412" i="4"/>
  <c r="Q412" i="4"/>
  <c r="P412" i="4"/>
  <c r="O412" i="4"/>
  <c r="M412" i="4"/>
  <c r="N412" i="4" s="1"/>
  <c r="R411" i="4"/>
  <c r="Q411" i="4"/>
  <c r="P411" i="4"/>
  <c r="O411" i="4"/>
  <c r="M411" i="4"/>
  <c r="N411" i="4" s="1"/>
  <c r="R410" i="4"/>
  <c r="Q410" i="4"/>
  <c r="P410" i="4"/>
  <c r="O410" i="4"/>
  <c r="M410" i="4"/>
  <c r="N410" i="4" s="1"/>
  <c r="R409" i="4"/>
  <c r="Q409" i="4"/>
  <c r="P409" i="4"/>
  <c r="O409" i="4"/>
  <c r="M409" i="4"/>
  <c r="N409" i="4" s="1"/>
  <c r="R408" i="4"/>
  <c r="T408" i="4" s="1"/>
  <c r="Q408" i="4"/>
  <c r="P408" i="4"/>
  <c r="O408" i="4"/>
  <c r="M408" i="4"/>
  <c r="S407" i="4"/>
  <c r="R407" i="4"/>
  <c r="Q407" i="4"/>
  <c r="P407" i="4"/>
  <c r="O407" i="4"/>
  <c r="N407" i="4"/>
  <c r="M407" i="4"/>
  <c r="R406" i="4"/>
  <c r="Q406" i="4"/>
  <c r="P406" i="4"/>
  <c r="O406" i="4"/>
  <c r="M406" i="4"/>
  <c r="N406" i="4" s="1"/>
  <c r="R405" i="4"/>
  <c r="Q405" i="4"/>
  <c r="P405" i="4"/>
  <c r="S405" i="4" s="1"/>
  <c r="O405" i="4"/>
  <c r="M405" i="4"/>
  <c r="N405" i="4" s="1"/>
  <c r="R404" i="4"/>
  <c r="Q404" i="4"/>
  <c r="P404" i="4"/>
  <c r="S404" i="4" s="1"/>
  <c r="O404" i="4"/>
  <c r="M404" i="4"/>
  <c r="N404" i="4" s="1"/>
  <c r="R403" i="4"/>
  <c r="Q403" i="4"/>
  <c r="P403" i="4"/>
  <c r="S403" i="4" s="1"/>
  <c r="O403" i="4"/>
  <c r="M403" i="4"/>
  <c r="N403" i="4" s="1"/>
  <c r="R402" i="4"/>
  <c r="Q402" i="4"/>
  <c r="T402" i="4" s="1"/>
  <c r="P402" i="4"/>
  <c r="O402" i="4"/>
  <c r="M402" i="4"/>
  <c r="N402" i="4" s="1"/>
  <c r="R401" i="4"/>
  <c r="Q401" i="4"/>
  <c r="P401" i="4"/>
  <c r="O401" i="4"/>
  <c r="M401" i="4"/>
  <c r="N401" i="4" s="1"/>
  <c r="R400" i="4"/>
  <c r="Q400" i="4"/>
  <c r="T400" i="4" s="1"/>
  <c r="P400" i="4"/>
  <c r="O400" i="4"/>
  <c r="M400" i="4"/>
  <c r="R399" i="4"/>
  <c r="Q399" i="4"/>
  <c r="P399" i="4"/>
  <c r="S399" i="4" s="1"/>
  <c r="O399" i="4"/>
  <c r="N399" i="4"/>
  <c r="M399" i="4"/>
  <c r="R398" i="4"/>
  <c r="Q398" i="4"/>
  <c r="P398" i="4"/>
  <c r="O398" i="4"/>
  <c r="M398" i="4"/>
  <c r="N398" i="4" s="1"/>
  <c r="R397" i="4"/>
  <c r="Q397" i="4"/>
  <c r="T397" i="4" s="1"/>
  <c r="P397" i="4"/>
  <c r="O397" i="4"/>
  <c r="M397" i="4"/>
  <c r="N397" i="4" s="1"/>
  <c r="R396" i="4"/>
  <c r="Q396" i="4"/>
  <c r="P396" i="4"/>
  <c r="O396" i="4"/>
  <c r="M396" i="4"/>
  <c r="N396" i="4" s="1"/>
  <c r="R395" i="4"/>
  <c r="Q395" i="4"/>
  <c r="P395" i="4"/>
  <c r="S395" i="4" s="1"/>
  <c r="O395" i="4"/>
  <c r="M395" i="4"/>
  <c r="N395" i="4" s="1"/>
  <c r="R394" i="4"/>
  <c r="Q394" i="4"/>
  <c r="P394" i="4"/>
  <c r="O394" i="4"/>
  <c r="M394" i="4"/>
  <c r="N394" i="4" s="1"/>
  <c r="R393" i="4"/>
  <c r="Q393" i="4"/>
  <c r="P393" i="4"/>
  <c r="O393" i="4"/>
  <c r="M393" i="4"/>
  <c r="R392" i="4"/>
  <c r="Q392" i="4"/>
  <c r="P392" i="4"/>
  <c r="O392" i="4"/>
  <c r="M392" i="4"/>
  <c r="N392" i="4" s="1"/>
  <c r="R391" i="4"/>
  <c r="Q391" i="4"/>
  <c r="P391" i="4"/>
  <c r="O391" i="4"/>
  <c r="N391" i="4"/>
  <c r="M391" i="4"/>
  <c r="R390" i="4"/>
  <c r="Q390" i="4"/>
  <c r="P390" i="4"/>
  <c r="O390" i="4"/>
  <c r="N390" i="4"/>
  <c r="M390" i="4"/>
  <c r="R389" i="4"/>
  <c r="Q389" i="4"/>
  <c r="P389" i="4"/>
  <c r="O389" i="4"/>
  <c r="M389" i="4"/>
  <c r="N389" i="4" s="1"/>
  <c r="R388" i="4"/>
  <c r="Q388" i="4"/>
  <c r="P388" i="4"/>
  <c r="S388" i="4" s="1"/>
  <c r="O388" i="4"/>
  <c r="M388" i="4"/>
  <c r="N388" i="4" s="1"/>
  <c r="R387" i="4"/>
  <c r="Q387" i="4"/>
  <c r="T387" i="4" s="1"/>
  <c r="P387" i="4"/>
  <c r="O387" i="4"/>
  <c r="M387" i="4"/>
  <c r="N387" i="4" s="1"/>
  <c r="R386" i="4"/>
  <c r="Q386" i="4"/>
  <c r="P386" i="4"/>
  <c r="O386" i="4"/>
  <c r="M386" i="4"/>
  <c r="N386" i="4" s="1"/>
  <c r="R385" i="4"/>
  <c r="Q385" i="4"/>
  <c r="P385" i="4"/>
  <c r="O385" i="4"/>
  <c r="M385" i="4"/>
  <c r="R384" i="4"/>
  <c r="Q384" i="4"/>
  <c r="P384" i="4"/>
  <c r="O384" i="4"/>
  <c r="M384" i="4"/>
  <c r="N384" i="4" s="1"/>
  <c r="R383" i="4"/>
  <c r="Q383" i="4"/>
  <c r="P383" i="4"/>
  <c r="S383" i="4" s="1"/>
  <c r="O383" i="4"/>
  <c r="M383" i="4"/>
  <c r="N383" i="4" s="1"/>
  <c r="R382" i="4"/>
  <c r="Q382" i="4"/>
  <c r="T382" i="4" s="1"/>
  <c r="P382" i="4"/>
  <c r="O382" i="4"/>
  <c r="M382" i="4"/>
  <c r="R381" i="4"/>
  <c r="Q381" i="4"/>
  <c r="P381" i="4"/>
  <c r="O381" i="4"/>
  <c r="M381" i="4"/>
  <c r="N381" i="4" s="1"/>
  <c r="R380" i="4"/>
  <c r="Q380" i="4"/>
  <c r="P380" i="4"/>
  <c r="O380" i="4"/>
  <c r="N380" i="4"/>
  <c r="M380" i="4"/>
  <c r="S380" i="4" s="1"/>
  <c r="R379" i="4"/>
  <c r="Q379" i="4"/>
  <c r="P379" i="4"/>
  <c r="O379" i="4"/>
  <c r="M379" i="4"/>
  <c r="N379" i="4" s="1"/>
  <c r="R378" i="4"/>
  <c r="Q378" i="4"/>
  <c r="T378" i="4" s="1"/>
  <c r="P378" i="4"/>
  <c r="O378" i="4"/>
  <c r="M378" i="4"/>
  <c r="N378" i="4" s="1"/>
  <c r="R377" i="4"/>
  <c r="Q377" i="4"/>
  <c r="P377" i="4"/>
  <c r="O377" i="4"/>
  <c r="M377" i="4"/>
  <c r="R376" i="4"/>
  <c r="Q376" i="4"/>
  <c r="P376" i="4"/>
  <c r="S376" i="4" s="1"/>
  <c r="O376" i="4"/>
  <c r="M376" i="4"/>
  <c r="N376" i="4" s="1"/>
  <c r="R375" i="4"/>
  <c r="Q375" i="4"/>
  <c r="P375" i="4"/>
  <c r="O375" i="4"/>
  <c r="N375" i="4"/>
  <c r="M375" i="4"/>
  <c r="R374" i="4"/>
  <c r="Q374" i="4"/>
  <c r="P374" i="4"/>
  <c r="S374" i="4" s="1"/>
  <c r="O374" i="4"/>
  <c r="M374" i="4"/>
  <c r="N374" i="4" s="1"/>
  <c r="R373" i="4"/>
  <c r="Q373" i="4"/>
  <c r="P373" i="4"/>
  <c r="O373" i="4"/>
  <c r="M373" i="4"/>
  <c r="N373" i="4" s="1"/>
  <c r="R372" i="4"/>
  <c r="Q372" i="4"/>
  <c r="P372" i="4"/>
  <c r="S372" i="4" s="1"/>
  <c r="O372" i="4"/>
  <c r="M372" i="4"/>
  <c r="N372" i="4" s="1"/>
  <c r="S371" i="4"/>
  <c r="R371" i="4"/>
  <c r="T371" i="4" s="1"/>
  <c r="Q371" i="4"/>
  <c r="P371" i="4"/>
  <c r="O371" i="4"/>
  <c r="M371" i="4"/>
  <c r="N371" i="4" s="1"/>
  <c r="R370" i="4"/>
  <c r="Q370" i="4"/>
  <c r="P370" i="4"/>
  <c r="O370" i="4"/>
  <c r="M370" i="4"/>
  <c r="N370" i="4" s="1"/>
  <c r="R369" i="4"/>
  <c r="Q369" i="4"/>
  <c r="P369" i="4"/>
  <c r="O369" i="4"/>
  <c r="M369" i="4"/>
  <c r="N369" i="4" s="1"/>
  <c r="T368" i="4"/>
  <c r="R368" i="4"/>
  <c r="Q368" i="4"/>
  <c r="P368" i="4"/>
  <c r="O368" i="4"/>
  <c r="N368" i="4"/>
  <c r="M368" i="4"/>
  <c r="R367" i="4"/>
  <c r="Q367" i="4"/>
  <c r="P367" i="4"/>
  <c r="O367" i="4"/>
  <c r="M367" i="4"/>
  <c r="R366" i="4"/>
  <c r="Q366" i="4"/>
  <c r="P366" i="4"/>
  <c r="O366" i="4"/>
  <c r="M366" i="4"/>
  <c r="N366" i="4" s="1"/>
  <c r="R365" i="4"/>
  <c r="Q365" i="4"/>
  <c r="P365" i="4"/>
  <c r="S365" i="4" s="1"/>
  <c r="O365" i="4"/>
  <c r="M365" i="4"/>
  <c r="N365" i="4" s="1"/>
  <c r="R364" i="4"/>
  <c r="Q364" i="4"/>
  <c r="P364" i="4"/>
  <c r="S364" i="4" s="1"/>
  <c r="O364" i="4"/>
  <c r="M364" i="4"/>
  <c r="N364" i="4" s="1"/>
  <c r="S363" i="4"/>
  <c r="R363" i="4"/>
  <c r="Q363" i="4"/>
  <c r="T363" i="4" s="1"/>
  <c r="P363" i="4"/>
  <c r="O363" i="4"/>
  <c r="M363" i="4"/>
  <c r="N363" i="4" s="1"/>
  <c r="S362" i="4"/>
  <c r="R362" i="4"/>
  <c r="Q362" i="4"/>
  <c r="P362" i="4"/>
  <c r="O362" i="4"/>
  <c r="M362" i="4"/>
  <c r="N362" i="4" s="1"/>
  <c r="R361" i="4"/>
  <c r="Q361" i="4"/>
  <c r="P361" i="4"/>
  <c r="O361" i="4"/>
  <c r="M361" i="4"/>
  <c r="N361" i="4" s="1"/>
  <c r="R360" i="4"/>
  <c r="Q360" i="4"/>
  <c r="P360" i="4"/>
  <c r="O360" i="4"/>
  <c r="M360" i="4"/>
  <c r="S360" i="4" s="1"/>
  <c r="R359" i="4"/>
  <c r="Q359" i="4"/>
  <c r="P359" i="4"/>
  <c r="O359" i="4"/>
  <c r="M359" i="4"/>
  <c r="N359" i="4" s="1"/>
  <c r="R358" i="4"/>
  <c r="Q358" i="4"/>
  <c r="P358" i="4"/>
  <c r="O358" i="4"/>
  <c r="M358" i="4"/>
  <c r="N358" i="4" s="1"/>
  <c r="R357" i="4"/>
  <c r="T357" i="4" s="1"/>
  <c r="Q357" i="4"/>
  <c r="P357" i="4"/>
  <c r="O357" i="4"/>
  <c r="M357" i="4"/>
  <c r="S357" i="4" s="1"/>
  <c r="R356" i="4"/>
  <c r="Q356" i="4"/>
  <c r="P356" i="4"/>
  <c r="O356" i="4"/>
  <c r="M356" i="4"/>
  <c r="N356" i="4" s="1"/>
  <c r="R355" i="4"/>
  <c r="Q355" i="4"/>
  <c r="P355" i="4"/>
  <c r="O355" i="4"/>
  <c r="M355" i="4"/>
  <c r="N355" i="4" s="1"/>
  <c r="R354" i="4"/>
  <c r="Q354" i="4"/>
  <c r="P354" i="4"/>
  <c r="O354" i="4"/>
  <c r="M354" i="4"/>
  <c r="N354" i="4" s="1"/>
  <c r="R353" i="4"/>
  <c r="Q353" i="4"/>
  <c r="P353" i="4"/>
  <c r="O353" i="4"/>
  <c r="N353" i="4"/>
  <c r="M353" i="4"/>
  <c r="R352" i="4"/>
  <c r="Q352" i="4"/>
  <c r="P352" i="4"/>
  <c r="O352" i="4"/>
  <c r="M352" i="4"/>
  <c r="R351" i="4"/>
  <c r="Q351" i="4"/>
  <c r="P351" i="4"/>
  <c r="S351" i="4" s="1"/>
  <c r="O351" i="4"/>
  <c r="M351" i="4"/>
  <c r="N351" i="4" s="1"/>
  <c r="S350" i="4"/>
  <c r="R350" i="4"/>
  <c r="Q350" i="4"/>
  <c r="P350" i="4"/>
  <c r="O350" i="4"/>
  <c r="M350" i="4"/>
  <c r="N350" i="4" s="1"/>
  <c r="R349" i="4"/>
  <c r="Q349" i="4"/>
  <c r="P349" i="4"/>
  <c r="O349" i="4"/>
  <c r="M349" i="4"/>
  <c r="N349" i="4" s="1"/>
  <c r="R348" i="4"/>
  <c r="Q348" i="4"/>
  <c r="P348" i="4"/>
  <c r="O348" i="4"/>
  <c r="M348" i="4"/>
  <c r="R347" i="4"/>
  <c r="Q347" i="4"/>
  <c r="T347" i="4" s="1"/>
  <c r="P347" i="4"/>
  <c r="O347" i="4"/>
  <c r="M347" i="4"/>
  <c r="N347" i="4" s="1"/>
  <c r="R346" i="4"/>
  <c r="Q346" i="4"/>
  <c r="P346" i="4"/>
  <c r="O346" i="4"/>
  <c r="M346" i="4"/>
  <c r="N346" i="4" s="1"/>
  <c r="R345" i="4"/>
  <c r="Q345" i="4"/>
  <c r="P345" i="4"/>
  <c r="O345" i="4"/>
  <c r="M345" i="4"/>
  <c r="N345" i="4" s="1"/>
  <c r="R344" i="4"/>
  <c r="Q344" i="4"/>
  <c r="P344" i="4"/>
  <c r="O344" i="4"/>
  <c r="M344" i="4"/>
  <c r="N344" i="4" s="1"/>
  <c r="R343" i="4"/>
  <c r="T343" i="4" s="1"/>
  <c r="Q343" i="4"/>
  <c r="P343" i="4"/>
  <c r="O343" i="4"/>
  <c r="N343" i="4"/>
  <c r="M343" i="4"/>
  <c r="R342" i="4"/>
  <c r="Q342" i="4"/>
  <c r="P342" i="4"/>
  <c r="S342" i="4" s="1"/>
  <c r="O342" i="4"/>
  <c r="M342" i="4"/>
  <c r="N342" i="4" s="1"/>
  <c r="R341" i="4"/>
  <c r="Q341" i="4"/>
  <c r="P341" i="4"/>
  <c r="S341" i="4" s="1"/>
  <c r="O341" i="4"/>
  <c r="M341" i="4"/>
  <c r="N341" i="4" s="1"/>
  <c r="R340" i="4"/>
  <c r="Q340" i="4"/>
  <c r="P340" i="4"/>
  <c r="O340" i="4"/>
  <c r="M340" i="4"/>
  <c r="N340" i="4" s="1"/>
  <c r="R339" i="4"/>
  <c r="Q339" i="4"/>
  <c r="P339" i="4"/>
  <c r="S339" i="4" s="1"/>
  <c r="O339" i="4"/>
  <c r="N339" i="4"/>
  <c r="M339" i="4"/>
  <c r="R338" i="4"/>
  <c r="Q338" i="4"/>
  <c r="T338" i="4" s="1"/>
  <c r="P338" i="4"/>
  <c r="O338" i="4"/>
  <c r="M338" i="4"/>
  <c r="N338" i="4" s="1"/>
  <c r="T337" i="4"/>
  <c r="R337" i="4"/>
  <c r="Q337" i="4"/>
  <c r="P337" i="4"/>
  <c r="O337" i="4"/>
  <c r="M337" i="4"/>
  <c r="R336" i="4"/>
  <c r="Q336" i="4"/>
  <c r="P336" i="4"/>
  <c r="O336" i="4"/>
  <c r="N336" i="4"/>
  <c r="M336" i="4"/>
  <c r="R335" i="4"/>
  <c r="Q335" i="4"/>
  <c r="P335" i="4"/>
  <c r="O335" i="4"/>
  <c r="M335" i="4"/>
  <c r="N335" i="4" s="1"/>
  <c r="R334" i="4"/>
  <c r="Q334" i="4"/>
  <c r="P334" i="4"/>
  <c r="O334" i="4"/>
  <c r="M334" i="4"/>
  <c r="N334" i="4" s="1"/>
  <c r="R333" i="4"/>
  <c r="Q333" i="4"/>
  <c r="P333" i="4"/>
  <c r="O333" i="4"/>
  <c r="M333" i="4"/>
  <c r="N333" i="4" s="1"/>
  <c r="R332" i="4"/>
  <c r="Q332" i="4"/>
  <c r="P332" i="4"/>
  <c r="O332" i="4"/>
  <c r="M332" i="4"/>
  <c r="R331" i="4"/>
  <c r="Q331" i="4"/>
  <c r="P331" i="4"/>
  <c r="O331" i="4"/>
  <c r="M331" i="4"/>
  <c r="N331" i="4" s="1"/>
  <c r="R330" i="4"/>
  <c r="Q330" i="4"/>
  <c r="P330" i="4"/>
  <c r="S330" i="4" s="1"/>
  <c r="O330" i="4"/>
  <c r="M330" i="4"/>
  <c r="N330" i="4" s="1"/>
  <c r="R329" i="4"/>
  <c r="Q329" i="4"/>
  <c r="P329" i="4"/>
  <c r="O329" i="4"/>
  <c r="M329" i="4"/>
  <c r="N329" i="4" s="1"/>
  <c r="R328" i="4"/>
  <c r="Q328" i="4"/>
  <c r="P328" i="4"/>
  <c r="O328" i="4"/>
  <c r="M328" i="4"/>
  <c r="N328" i="4" s="1"/>
  <c r="R327" i="4"/>
  <c r="Q327" i="4"/>
  <c r="T327" i="4" s="1"/>
  <c r="P327" i="4"/>
  <c r="S327" i="4" s="1"/>
  <c r="O327" i="4"/>
  <c r="M327" i="4"/>
  <c r="N327" i="4" s="1"/>
  <c r="R326" i="4"/>
  <c r="Q326" i="4"/>
  <c r="P326" i="4"/>
  <c r="S326" i="4" s="1"/>
  <c r="O326" i="4"/>
  <c r="M326" i="4"/>
  <c r="N326" i="4" s="1"/>
  <c r="R325" i="4"/>
  <c r="Q325" i="4"/>
  <c r="T325" i="4" s="1"/>
  <c r="P325" i="4"/>
  <c r="O325" i="4"/>
  <c r="M325" i="4"/>
  <c r="N325" i="4" s="1"/>
  <c r="R324" i="4"/>
  <c r="Q324" i="4"/>
  <c r="P324" i="4"/>
  <c r="O324" i="4"/>
  <c r="M324" i="4"/>
  <c r="N324" i="4" s="1"/>
  <c r="R323" i="4"/>
  <c r="Q323" i="4"/>
  <c r="P323" i="4"/>
  <c r="O323" i="4"/>
  <c r="M323" i="4"/>
  <c r="N323" i="4" s="1"/>
  <c r="S322" i="4"/>
  <c r="R322" i="4"/>
  <c r="Q322" i="4"/>
  <c r="P322" i="4"/>
  <c r="O322" i="4"/>
  <c r="M322" i="4"/>
  <c r="N322" i="4" s="1"/>
  <c r="R321" i="4"/>
  <c r="Q321" i="4"/>
  <c r="P321" i="4"/>
  <c r="O321" i="4"/>
  <c r="N321" i="4"/>
  <c r="M321" i="4"/>
  <c r="R320" i="4"/>
  <c r="Q320" i="4"/>
  <c r="P320" i="4"/>
  <c r="O320" i="4"/>
  <c r="M320" i="4"/>
  <c r="N320" i="4" s="1"/>
  <c r="R319" i="4"/>
  <c r="Q319" i="4"/>
  <c r="P319" i="4"/>
  <c r="O319" i="4"/>
  <c r="M319" i="4"/>
  <c r="N319" i="4" s="1"/>
  <c r="R318" i="4"/>
  <c r="Q318" i="4"/>
  <c r="P318" i="4"/>
  <c r="O318" i="4"/>
  <c r="M318" i="4"/>
  <c r="N318" i="4" s="1"/>
  <c r="R317" i="4"/>
  <c r="Q317" i="4"/>
  <c r="T317" i="4" s="1"/>
  <c r="P317" i="4"/>
  <c r="O317" i="4"/>
  <c r="M317" i="4"/>
  <c r="N317" i="4" s="1"/>
  <c r="R316" i="4"/>
  <c r="Q316" i="4"/>
  <c r="P316" i="4"/>
  <c r="S316" i="4" s="1"/>
  <c r="O316" i="4"/>
  <c r="N316" i="4"/>
  <c r="M316" i="4"/>
  <c r="R315" i="4"/>
  <c r="Q315" i="4"/>
  <c r="P315" i="4"/>
  <c r="O315" i="4"/>
  <c r="M315" i="4"/>
  <c r="N315" i="4" s="1"/>
  <c r="R314" i="4"/>
  <c r="Q314" i="4"/>
  <c r="P314" i="4"/>
  <c r="O314" i="4"/>
  <c r="M314" i="4"/>
  <c r="N314" i="4" s="1"/>
  <c r="S313" i="4"/>
  <c r="R313" i="4"/>
  <c r="T313" i="4" s="1"/>
  <c r="Q313" i="4"/>
  <c r="P313" i="4"/>
  <c r="O313" i="4"/>
  <c r="M313" i="4"/>
  <c r="N313" i="4" s="1"/>
  <c r="R312" i="4"/>
  <c r="Q312" i="4"/>
  <c r="P312" i="4"/>
  <c r="O312" i="4"/>
  <c r="M312" i="4"/>
  <c r="R311" i="4"/>
  <c r="Q311" i="4"/>
  <c r="P311" i="4"/>
  <c r="O311" i="4"/>
  <c r="M311" i="4"/>
  <c r="N311" i="4" s="1"/>
  <c r="R310" i="4"/>
  <c r="Q310" i="4"/>
  <c r="P310" i="4"/>
  <c r="O310" i="4"/>
  <c r="M310" i="4"/>
  <c r="N310" i="4" s="1"/>
  <c r="R309" i="4"/>
  <c r="Q309" i="4"/>
  <c r="P309" i="4"/>
  <c r="O309" i="4"/>
  <c r="M309" i="4"/>
  <c r="N309" i="4" s="1"/>
  <c r="R308" i="4"/>
  <c r="Q308" i="4"/>
  <c r="P308" i="4"/>
  <c r="O308" i="4"/>
  <c r="M308" i="4"/>
  <c r="N308" i="4" s="1"/>
  <c r="R307" i="4"/>
  <c r="T307" i="4" s="1"/>
  <c r="Q307" i="4"/>
  <c r="P307" i="4"/>
  <c r="O307" i="4"/>
  <c r="M307" i="4"/>
  <c r="S306" i="4"/>
  <c r="R306" i="4"/>
  <c r="Q306" i="4"/>
  <c r="P306" i="4"/>
  <c r="O306" i="4"/>
  <c r="N306" i="4"/>
  <c r="M306" i="4"/>
  <c r="R305" i="4"/>
  <c r="Q305" i="4"/>
  <c r="P305" i="4"/>
  <c r="O305" i="4"/>
  <c r="M305" i="4"/>
  <c r="N305" i="4" s="1"/>
  <c r="R304" i="4"/>
  <c r="Q304" i="4"/>
  <c r="P304" i="4"/>
  <c r="O304" i="4"/>
  <c r="M304" i="4"/>
  <c r="N304" i="4" s="1"/>
  <c r="R303" i="4"/>
  <c r="Q303" i="4"/>
  <c r="P303" i="4"/>
  <c r="O303" i="4"/>
  <c r="M303" i="4"/>
  <c r="N303" i="4" s="1"/>
  <c r="R302" i="4"/>
  <c r="Q302" i="4"/>
  <c r="T302" i="4" s="1"/>
  <c r="P302" i="4"/>
  <c r="S302" i="4" s="1"/>
  <c r="O302" i="4"/>
  <c r="M302" i="4"/>
  <c r="N302" i="4" s="1"/>
  <c r="R301" i="4"/>
  <c r="Q301" i="4"/>
  <c r="T301" i="4" s="1"/>
  <c r="P301" i="4"/>
  <c r="O301" i="4"/>
  <c r="M301" i="4"/>
  <c r="N301" i="4" s="1"/>
  <c r="R300" i="4"/>
  <c r="Q300" i="4"/>
  <c r="P300" i="4"/>
  <c r="O300" i="4"/>
  <c r="M300" i="4"/>
  <c r="N300" i="4" s="1"/>
  <c r="R299" i="4"/>
  <c r="Q299" i="4"/>
  <c r="P299" i="4"/>
  <c r="O299" i="4"/>
  <c r="M299" i="4"/>
  <c r="N299" i="4" s="1"/>
  <c r="R298" i="4"/>
  <c r="Q298" i="4"/>
  <c r="P298" i="4"/>
  <c r="O298" i="4"/>
  <c r="M298" i="4"/>
  <c r="N298" i="4" s="1"/>
  <c r="R297" i="4"/>
  <c r="Q297" i="4"/>
  <c r="P297" i="4"/>
  <c r="O297" i="4"/>
  <c r="N297" i="4"/>
  <c r="M297" i="4"/>
  <c r="R296" i="4"/>
  <c r="T296" i="4" s="1"/>
  <c r="Q296" i="4"/>
  <c r="P296" i="4"/>
  <c r="O296" i="4"/>
  <c r="M296" i="4"/>
  <c r="N296" i="4" s="1"/>
  <c r="R295" i="4"/>
  <c r="Q295" i="4"/>
  <c r="P295" i="4"/>
  <c r="O295" i="4"/>
  <c r="M295" i="4"/>
  <c r="N295" i="4" s="1"/>
  <c r="R294" i="4"/>
  <c r="Q294" i="4"/>
  <c r="P294" i="4"/>
  <c r="O294" i="4"/>
  <c r="N294" i="4"/>
  <c r="M294" i="4"/>
  <c r="R293" i="4"/>
  <c r="Q293" i="4"/>
  <c r="T293" i="4" s="1"/>
  <c r="P293" i="4"/>
  <c r="O293" i="4"/>
  <c r="M293" i="4"/>
  <c r="S293" i="4" s="1"/>
  <c r="R292" i="4"/>
  <c r="Q292" i="4"/>
  <c r="P292" i="4"/>
  <c r="O292" i="4"/>
  <c r="M292" i="4"/>
  <c r="N292" i="4" s="1"/>
  <c r="R291" i="4"/>
  <c r="Q291" i="4"/>
  <c r="P291" i="4"/>
  <c r="O291" i="4"/>
  <c r="M291" i="4"/>
  <c r="N291" i="4" s="1"/>
  <c r="R290" i="4"/>
  <c r="Q290" i="4"/>
  <c r="P290" i="4"/>
  <c r="O290" i="4"/>
  <c r="M290" i="4"/>
  <c r="N290" i="4" s="1"/>
  <c r="R289" i="4"/>
  <c r="Q289" i="4"/>
  <c r="P289" i="4"/>
  <c r="O289" i="4"/>
  <c r="M289" i="4"/>
  <c r="N289" i="4" s="1"/>
  <c r="R288" i="4"/>
  <c r="Q288" i="4"/>
  <c r="T288" i="4" s="1"/>
  <c r="P288" i="4"/>
  <c r="O288" i="4"/>
  <c r="M288" i="4"/>
  <c r="N288" i="4" s="1"/>
  <c r="R287" i="4"/>
  <c r="Q287" i="4"/>
  <c r="P287" i="4"/>
  <c r="O287" i="4"/>
  <c r="M287" i="4"/>
  <c r="R286" i="4"/>
  <c r="Q286" i="4"/>
  <c r="P286" i="4"/>
  <c r="O286" i="4"/>
  <c r="N286" i="4"/>
  <c r="M286" i="4"/>
  <c r="R285" i="4"/>
  <c r="Q285" i="4"/>
  <c r="P285" i="4"/>
  <c r="T285" i="4" s="1"/>
  <c r="O285" i="4"/>
  <c r="M285" i="4"/>
  <c r="N285" i="4" s="1"/>
  <c r="R284" i="4"/>
  <c r="Q284" i="4"/>
  <c r="P284" i="4"/>
  <c r="S284" i="4" s="1"/>
  <c r="O284" i="4"/>
  <c r="M284" i="4"/>
  <c r="N284" i="4" s="1"/>
  <c r="R283" i="4"/>
  <c r="Q283" i="4"/>
  <c r="P283" i="4"/>
  <c r="O283" i="4"/>
  <c r="M283" i="4"/>
  <c r="N283" i="4" s="1"/>
  <c r="R282" i="4"/>
  <c r="Q282" i="4"/>
  <c r="P282" i="4"/>
  <c r="O282" i="4"/>
  <c r="M282" i="4"/>
  <c r="R281" i="4"/>
  <c r="Q281" i="4"/>
  <c r="P281" i="4"/>
  <c r="O281" i="4"/>
  <c r="M281" i="4"/>
  <c r="N281" i="4" s="1"/>
  <c r="R280" i="4"/>
  <c r="Q280" i="4"/>
  <c r="P280" i="4"/>
  <c r="O280" i="4"/>
  <c r="M280" i="4"/>
  <c r="S280" i="4" s="1"/>
  <c r="R279" i="4"/>
  <c r="Q279" i="4"/>
  <c r="P279" i="4"/>
  <c r="O279" i="4"/>
  <c r="M279" i="4"/>
  <c r="N279" i="4" s="1"/>
  <c r="R278" i="4"/>
  <c r="Q278" i="4"/>
  <c r="P278" i="4"/>
  <c r="O278" i="4"/>
  <c r="M278" i="4"/>
  <c r="N278" i="4" s="1"/>
  <c r="R277" i="4"/>
  <c r="Q277" i="4"/>
  <c r="T277" i="4" s="1"/>
  <c r="P277" i="4"/>
  <c r="O277" i="4"/>
  <c r="M277" i="4"/>
  <c r="R276" i="4"/>
  <c r="Q276" i="4"/>
  <c r="P276" i="4"/>
  <c r="T276" i="4" s="1"/>
  <c r="O276" i="4"/>
  <c r="M276" i="4"/>
  <c r="N276" i="4" s="1"/>
  <c r="R275" i="4"/>
  <c r="Q275" i="4"/>
  <c r="P275" i="4"/>
  <c r="S275" i="4" s="1"/>
  <c r="O275" i="4"/>
  <c r="M275" i="4"/>
  <c r="N275" i="4" s="1"/>
  <c r="R274" i="4"/>
  <c r="Q274" i="4"/>
  <c r="P274" i="4"/>
  <c r="O274" i="4"/>
  <c r="M274" i="4"/>
  <c r="N274" i="4" s="1"/>
  <c r="R273" i="4"/>
  <c r="Q273" i="4"/>
  <c r="T273" i="4" s="1"/>
  <c r="P273" i="4"/>
  <c r="O273" i="4"/>
  <c r="M273" i="4"/>
  <c r="N273" i="4" s="1"/>
  <c r="R272" i="4"/>
  <c r="Q272" i="4"/>
  <c r="P272" i="4"/>
  <c r="O272" i="4"/>
  <c r="M272" i="4"/>
  <c r="N272" i="4" s="1"/>
  <c r="R271" i="4"/>
  <c r="Q271" i="4"/>
  <c r="P271" i="4"/>
  <c r="O271" i="4"/>
  <c r="M271" i="4"/>
  <c r="N271" i="4" s="1"/>
  <c r="R270" i="4"/>
  <c r="Q270" i="4"/>
  <c r="P270" i="4"/>
  <c r="O270" i="4"/>
  <c r="M270" i="4"/>
  <c r="N270" i="4" s="1"/>
  <c r="R269" i="4"/>
  <c r="Q269" i="4"/>
  <c r="P269" i="4"/>
  <c r="O269" i="4"/>
  <c r="M269" i="4"/>
  <c r="N269" i="4" s="1"/>
  <c r="T268" i="4"/>
  <c r="R268" i="4"/>
  <c r="Q268" i="4"/>
  <c r="P268" i="4"/>
  <c r="S268" i="4" s="1"/>
  <c r="O268" i="4"/>
  <c r="N268" i="4"/>
  <c r="M268" i="4"/>
  <c r="R267" i="4"/>
  <c r="Q267" i="4"/>
  <c r="P267" i="4"/>
  <c r="S267" i="4" s="1"/>
  <c r="O267" i="4"/>
  <c r="M267" i="4"/>
  <c r="N267" i="4" s="1"/>
  <c r="R266" i="4"/>
  <c r="Q266" i="4"/>
  <c r="P266" i="4"/>
  <c r="S266" i="4" s="1"/>
  <c r="O266" i="4"/>
  <c r="M266" i="4"/>
  <c r="N266" i="4" s="1"/>
  <c r="R265" i="4"/>
  <c r="Q265" i="4"/>
  <c r="P265" i="4"/>
  <c r="O265" i="4"/>
  <c r="M265" i="4"/>
  <c r="N265" i="4" s="1"/>
  <c r="R264" i="4"/>
  <c r="Q264" i="4"/>
  <c r="T264" i="4" s="1"/>
  <c r="P264" i="4"/>
  <c r="O264" i="4"/>
  <c r="M264" i="4"/>
  <c r="N264" i="4" s="1"/>
  <c r="R263" i="4"/>
  <c r="Q263" i="4"/>
  <c r="P263" i="4"/>
  <c r="O263" i="4"/>
  <c r="M263" i="4"/>
  <c r="N263" i="4" s="1"/>
  <c r="R262" i="4"/>
  <c r="Q262" i="4"/>
  <c r="T262" i="4" s="1"/>
  <c r="P262" i="4"/>
  <c r="O262" i="4"/>
  <c r="M262" i="4"/>
  <c r="R261" i="4"/>
  <c r="Q261" i="4"/>
  <c r="P261" i="4"/>
  <c r="O261" i="4"/>
  <c r="M261" i="4"/>
  <c r="N261" i="4" s="1"/>
  <c r="R260" i="4"/>
  <c r="Q260" i="4"/>
  <c r="P260" i="4"/>
  <c r="O260" i="4"/>
  <c r="M260" i="4"/>
  <c r="N260" i="4" s="1"/>
  <c r="R259" i="4"/>
  <c r="Q259" i="4"/>
  <c r="P259" i="4"/>
  <c r="S259" i="4" s="1"/>
  <c r="O259" i="4"/>
  <c r="M259" i="4"/>
  <c r="N259" i="4" s="1"/>
  <c r="R258" i="4"/>
  <c r="Q258" i="4"/>
  <c r="P258" i="4"/>
  <c r="O258" i="4"/>
  <c r="M258" i="4"/>
  <c r="N258" i="4" s="1"/>
  <c r="R257" i="4"/>
  <c r="Q257" i="4"/>
  <c r="P257" i="4"/>
  <c r="O257" i="4"/>
  <c r="M257" i="4"/>
  <c r="R256" i="4"/>
  <c r="Q256" i="4"/>
  <c r="P256" i="4"/>
  <c r="T256" i="4" s="1"/>
  <c r="O256" i="4"/>
  <c r="M256" i="4"/>
  <c r="R255" i="4"/>
  <c r="Q255" i="4"/>
  <c r="T255" i="4" s="1"/>
  <c r="P255" i="4"/>
  <c r="S255" i="4" s="1"/>
  <c r="O255" i="4"/>
  <c r="M255" i="4"/>
  <c r="N255" i="4" s="1"/>
  <c r="R254" i="4"/>
  <c r="Q254" i="4"/>
  <c r="P254" i="4"/>
  <c r="S254" i="4" s="1"/>
  <c r="O254" i="4"/>
  <c r="M254" i="4"/>
  <c r="N254" i="4" s="1"/>
  <c r="R253" i="4"/>
  <c r="Q253" i="4"/>
  <c r="P253" i="4"/>
  <c r="O253" i="4"/>
  <c r="M253" i="4"/>
  <c r="N253" i="4" s="1"/>
  <c r="R252" i="4"/>
  <c r="Q252" i="4"/>
  <c r="P252" i="4"/>
  <c r="O252" i="4"/>
  <c r="M252" i="4"/>
  <c r="N252" i="4" s="1"/>
  <c r="R251" i="4"/>
  <c r="Q251" i="4"/>
  <c r="P251" i="4"/>
  <c r="O251" i="4"/>
  <c r="M251" i="4"/>
  <c r="N251" i="4" s="1"/>
  <c r="R250" i="4"/>
  <c r="Q250" i="4"/>
  <c r="P250" i="4"/>
  <c r="O250" i="4"/>
  <c r="M250" i="4"/>
  <c r="N250" i="4" s="1"/>
  <c r="R249" i="4"/>
  <c r="Q249" i="4"/>
  <c r="P249" i="4"/>
  <c r="O249" i="4"/>
  <c r="M249" i="4"/>
  <c r="N249" i="4" s="1"/>
  <c r="R248" i="4"/>
  <c r="Q248" i="4"/>
  <c r="P248" i="4"/>
  <c r="O248" i="4"/>
  <c r="N248" i="4"/>
  <c r="M248" i="4"/>
  <c r="R247" i="4"/>
  <c r="Q247" i="4"/>
  <c r="P247" i="4"/>
  <c r="O247" i="4"/>
  <c r="M247" i="4"/>
  <c r="R246" i="4"/>
  <c r="Q246" i="4"/>
  <c r="P246" i="4"/>
  <c r="O246" i="4"/>
  <c r="M246" i="4"/>
  <c r="N246" i="4" s="1"/>
  <c r="R245" i="4"/>
  <c r="Q245" i="4"/>
  <c r="P245" i="4"/>
  <c r="S245" i="4" s="1"/>
  <c r="O245" i="4"/>
  <c r="M245" i="4"/>
  <c r="N245" i="4" s="1"/>
  <c r="R244" i="4"/>
  <c r="Q244" i="4"/>
  <c r="P244" i="4"/>
  <c r="S244" i="4" s="1"/>
  <c r="O244" i="4"/>
  <c r="M244" i="4"/>
  <c r="N244" i="4" s="1"/>
  <c r="R243" i="4"/>
  <c r="Q243" i="4"/>
  <c r="P243" i="4"/>
  <c r="O243" i="4"/>
  <c r="M243" i="4"/>
  <c r="N243" i="4" s="1"/>
  <c r="R242" i="4"/>
  <c r="Q242" i="4"/>
  <c r="P242" i="4"/>
  <c r="O242" i="4"/>
  <c r="M242" i="4"/>
  <c r="R241" i="4"/>
  <c r="Q241" i="4"/>
  <c r="T241" i="4" s="1"/>
  <c r="P241" i="4"/>
  <c r="O241" i="4"/>
  <c r="M241" i="4"/>
  <c r="N241" i="4" s="1"/>
  <c r="R240" i="4"/>
  <c r="Q240" i="4"/>
  <c r="P240" i="4"/>
  <c r="O240" i="4"/>
  <c r="M240" i="4"/>
  <c r="N240" i="4" s="1"/>
  <c r="R239" i="4"/>
  <c r="Q239" i="4"/>
  <c r="P239" i="4"/>
  <c r="O239" i="4"/>
  <c r="M239" i="4"/>
  <c r="N239" i="4" s="1"/>
  <c r="R238" i="4"/>
  <c r="Q238" i="4"/>
  <c r="P238" i="4"/>
  <c r="O238" i="4"/>
  <c r="M238" i="4"/>
  <c r="R237" i="4"/>
  <c r="Q237" i="4"/>
  <c r="P237" i="4"/>
  <c r="O237" i="4"/>
  <c r="M237" i="4"/>
  <c r="N237" i="4" s="1"/>
  <c r="S236" i="4"/>
  <c r="R236" i="4"/>
  <c r="Q236" i="4"/>
  <c r="P236" i="4"/>
  <c r="O236" i="4"/>
  <c r="M236" i="4"/>
  <c r="N236" i="4" s="1"/>
  <c r="R235" i="4"/>
  <c r="Q235" i="4"/>
  <c r="P235" i="4"/>
  <c r="S235" i="4" s="1"/>
  <c r="O235" i="4"/>
  <c r="M235" i="4"/>
  <c r="N235" i="4" s="1"/>
  <c r="R234" i="4"/>
  <c r="Q234" i="4"/>
  <c r="P234" i="4"/>
  <c r="O234" i="4"/>
  <c r="M234" i="4"/>
  <c r="N234" i="4" s="1"/>
  <c r="T233" i="4"/>
  <c r="R233" i="4"/>
  <c r="Q233" i="4"/>
  <c r="P233" i="4"/>
  <c r="S233" i="4" s="1"/>
  <c r="O233" i="4"/>
  <c r="M233" i="4"/>
  <c r="N233" i="4" s="1"/>
  <c r="R232" i="4"/>
  <c r="Q232" i="4"/>
  <c r="P232" i="4"/>
  <c r="O232" i="4"/>
  <c r="M232" i="4"/>
  <c r="N232" i="4" s="1"/>
  <c r="R231" i="4"/>
  <c r="Q231" i="4"/>
  <c r="P231" i="4"/>
  <c r="O231" i="4"/>
  <c r="M231" i="4"/>
  <c r="N231" i="4" s="1"/>
  <c r="R230" i="4"/>
  <c r="Q230" i="4"/>
  <c r="P230" i="4"/>
  <c r="O230" i="4"/>
  <c r="M230" i="4"/>
  <c r="N230" i="4" s="1"/>
  <c r="R229" i="4"/>
  <c r="Q229" i="4"/>
  <c r="P229" i="4"/>
  <c r="O229" i="4"/>
  <c r="N229" i="4"/>
  <c r="M229" i="4"/>
  <c r="R228" i="4"/>
  <c r="Q228" i="4"/>
  <c r="P228" i="4"/>
  <c r="O228" i="4"/>
  <c r="M228" i="4"/>
  <c r="N228" i="4" s="1"/>
  <c r="R227" i="4"/>
  <c r="Q227" i="4"/>
  <c r="P227" i="4"/>
  <c r="S227" i="4" s="1"/>
  <c r="O227" i="4"/>
  <c r="M227" i="4"/>
  <c r="N227" i="4" s="1"/>
  <c r="R226" i="4"/>
  <c r="Q226" i="4"/>
  <c r="P226" i="4"/>
  <c r="O226" i="4"/>
  <c r="M226" i="4"/>
  <c r="N226" i="4" s="1"/>
  <c r="R225" i="4"/>
  <c r="Q225" i="4"/>
  <c r="P225" i="4"/>
  <c r="S225" i="4" s="1"/>
  <c r="O225" i="4"/>
  <c r="M225" i="4"/>
  <c r="N225" i="4" s="1"/>
  <c r="R224" i="4"/>
  <c r="Q224" i="4"/>
  <c r="P224" i="4"/>
  <c r="O224" i="4"/>
  <c r="M224" i="4"/>
  <c r="N224" i="4" s="1"/>
  <c r="R223" i="4"/>
  <c r="Q223" i="4"/>
  <c r="P223" i="4"/>
  <c r="O223" i="4"/>
  <c r="M223" i="4"/>
  <c r="N223" i="4" s="1"/>
  <c r="S222" i="4"/>
  <c r="R222" i="4"/>
  <c r="Q222" i="4"/>
  <c r="P222" i="4"/>
  <c r="O222" i="4"/>
  <c r="M222" i="4"/>
  <c r="N222" i="4" s="1"/>
  <c r="R221" i="4"/>
  <c r="Q221" i="4"/>
  <c r="P221" i="4"/>
  <c r="O221" i="4"/>
  <c r="M221" i="4"/>
  <c r="N221" i="4" s="1"/>
  <c r="R220" i="4"/>
  <c r="Q220" i="4"/>
  <c r="P220" i="4"/>
  <c r="S220" i="4" s="1"/>
  <c r="O220" i="4"/>
  <c r="N220" i="4"/>
  <c r="M220" i="4"/>
  <c r="R219" i="4"/>
  <c r="Q219" i="4"/>
  <c r="P219" i="4"/>
  <c r="O219" i="4"/>
  <c r="M219" i="4"/>
  <c r="N219" i="4" s="1"/>
  <c r="R218" i="4"/>
  <c r="Q218" i="4"/>
  <c r="P218" i="4"/>
  <c r="S218" i="4" s="1"/>
  <c r="O218" i="4"/>
  <c r="M218" i="4"/>
  <c r="N218" i="4" s="1"/>
  <c r="S217" i="4"/>
  <c r="R217" i="4"/>
  <c r="Q217" i="4"/>
  <c r="P217" i="4"/>
  <c r="T217" i="4" s="1"/>
  <c r="O217" i="4"/>
  <c r="N217" i="4"/>
  <c r="M217" i="4"/>
  <c r="R216" i="4"/>
  <c r="Q216" i="4"/>
  <c r="P216" i="4"/>
  <c r="O216" i="4"/>
  <c r="M216" i="4"/>
  <c r="N216" i="4" s="1"/>
  <c r="R215" i="4"/>
  <c r="Q215" i="4"/>
  <c r="P215" i="4"/>
  <c r="O215" i="4"/>
  <c r="M215" i="4"/>
  <c r="N215" i="4" s="1"/>
  <c r="R214" i="4"/>
  <c r="Q214" i="4"/>
  <c r="P214" i="4"/>
  <c r="O214" i="4"/>
  <c r="M214" i="4"/>
  <c r="N214" i="4" s="1"/>
  <c r="R213" i="4"/>
  <c r="Q213" i="4"/>
  <c r="P213" i="4"/>
  <c r="S213" i="4" s="1"/>
  <c r="O213" i="4"/>
  <c r="N213" i="4"/>
  <c r="M213" i="4"/>
  <c r="R212" i="4"/>
  <c r="Q212" i="4"/>
  <c r="P212" i="4"/>
  <c r="O212" i="4"/>
  <c r="M212" i="4"/>
  <c r="N212" i="4" s="1"/>
  <c r="R211" i="4"/>
  <c r="Q211" i="4"/>
  <c r="T211" i="4" s="1"/>
  <c r="P211" i="4"/>
  <c r="O211" i="4"/>
  <c r="M211" i="4"/>
  <c r="R210" i="4"/>
  <c r="Q210" i="4"/>
  <c r="P210" i="4"/>
  <c r="S210" i="4" s="1"/>
  <c r="O210" i="4"/>
  <c r="M210" i="4"/>
  <c r="N210" i="4" s="1"/>
  <c r="R209" i="4"/>
  <c r="Q209" i="4"/>
  <c r="P209" i="4"/>
  <c r="S209" i="4" s="1"/>
  <c r="O209" i="4"/>
  <c r="M209" i="4"/>
  <c r="N209" i="4" s="1"/>
  <c r="R208" i="4"/>
  <c r="Q208" i="4"/>
  <c r="P208" i="4"/>
  <c r="S208" i="4" s="1"/>
  <c r="O208" i="4"/>
  <c r="M208" i="4"/>
  <c r="N208" i="4" s="1"/>
  <c r="R207" i="4"/>
  <c r="Q207" i="4"/>
  <c r="P207" i="4"/>
  <c r="S207" i="4" s="1"/>
  <c r="O207" i="4"/>
  <c r="M207" i="4"/>
  <c r="N207" i="4" s="1"/>
  <c r="R206" i="4"/>
  <c r="Q206" i="4"/>
  <c r="P206" i="4"/>
  <c r="O206" i="4"/>
  <c r="M206" i="4"/>
  <c r="N206" i="4" s="1"/>
  <c r="S205" i="4"/>
  <c r="R205" i="4"/>
  <c r="Q205" i="4"/>
  <c r="P205" i="4"/>
  <c r="O205" i="4"/>
  <c r="M205" i="4"/>
  <c r="N205" i="4" s="1"/>
  <c r="R204" i="4"/>
  <c r="Q204" i="4"/>
  <c r="P204" i="4"/>
  <c r="O204" i="4"/>
  <c r="M204" i="4"/>
  <c r="N204" i="4" s="1"/>
  <c r="R203" i="4"/>
  <c r="Q203" i="4"/>
  <c r="P203" i="4"/>
  <c r="S203" i="4" s="1"/>
  <c r="O203" i="4"/>
  <c r="N203" i="4"/>
  <c r="M203" i="4"/>
  <c r="R202" i="4"/>
  <c r="Q202" i="4"/>
  <c r="P202" i="4"/>
  <c r="S202" i="4" s="1"/>
  <c r="O202" i="4"/>
  <c r="M202" i="4"/>
  <c r="N202" i="4" s="1"/>
  <c r="R201" i="4"/>
  <c r="Q201" i="4"/>
  <c r="P201" i="4"/>
  <c r="O201" i="4"/>
  <c r="M201" i="4"/>
  <c r="N201" i="4" s="1"/>
  <c r="R200" i="4"/>
  <c r="Q200" i="4"/>
  <c r="P200" i="4"/>
  <c r="O200" i="4"/>
  <c r="M200" i="4"/>
  <c r="R199" i="4"/>
  <c r="Q199" i="4"/>
  <c r="P199" i="4"/>
  <c r="O199" i="4"/>
  <c r="M199" i="4"/>
  <c r="N199" i="4" s="1"/>
  <c r="R198" i="4"/>
  <c r="Q198" i="4"/>
  <c r="P198" i="4"/>
  <c r="O198" i="4"/>
  <c r="M198" i="4"/>
  <c r="R197" i="4"/>
  <c r="Q197" i="4"/>
  <c r="P197" i="4"/>
  <c r="O197" i="4"/>
  <c r="M197" i="4"/>
  <c r="N197" i="4" s="1"/>
  <c r="R196" i="4"/>
  <c r="Q196" i="4"/>
  <c r="P196" i="4"/>
  <c r="O196" i="4"/>
  <c r="M196" i="4"/>
  <c r="N196" i="4" s="1"/>
  <c r="R195" i="4"/>
  <c r="Q195" i="4"/>
  <c r="P195" i="4"/>
  <c r="O195" i="4"/>
  <c r="M195" i="4"/>
  <c r="N195" i="4" s="1"/>
  <c r="R194" i="4"/>
  <c r="Q194" i="4"/>
  <c r="P194" i="4"/>
  <c r="O194" i="4"/>
  <c r="M194" i="4"/>
  <c r="N194" i="4" s="1"/>
  <c r="R193" i="4"/>
  <c r="Q193" i="4"/>
  <c r="P193" i="4"/>
  <c r="O193" i="4"/>
  <c r="M193" i="4"/>
  <c r="N193" i="4" s="1"/>
  <c r="R192" i="4"/>
  <c r="Q192" i="4"/>
  <c r="P192" i="4"/>
  <c r="O192" i="4"/>
  <c r="M192" i="4"/>
  <c r="N192" i="4" s="1"/>
  <c r="R191" i="4"/>
  <c r="Q191" i="4"/>
  <c r="P191" i="4"/>
  <c r="O191" i="4"/>
  <c r="M191" i="4"/>
  <c r="N191" i="4" s="1"/>
  <c r="S190" i="4"/>
  <c r="R190" i="4"/>
  <c r="Q190" i="4"/>
  <c r="P190" i="4"/>
  <c r="O190" i="4"/>
  <c r="N190" i="4"/>
  <c r="M190" i="4"/>
  <c r="R189" i="4"/>
  <c r="Q189" i="4"/>
  <c r="P189" i="4"/>
  <c r="S189" i="4" s="1"/>
  <c r="O189" i="4"/>
  <c r="M189" i="4"/>
  <c r="N189" i="4" s="1"/>
  <c r="R188" i="4"/>
  <c r="Q188" i="4"/>
  <c r="P188" i="4"/>
  <c r="S188" i="4" s="1"/>
  <c r="O188" i="4"/>
  <c r="M188" i="4"/>
  <c r="N188" i="4" s="1"/>
  <c r="R187" i="4"/>
  <c r="Q187" i="4"/>
  <c r="P187" i="4"/>
  <c r="O187" i="4"/>
  <c r="M187" i="4"/>
  <c r="N187" i="4" s="1"/>
  <c r="R186" i="4"/>
  <c r="Q186" i="4"/>
  <c r="T186" i="4" s="1"/>
  <c r="P186" i="4"/>
  <c r="S186" i="4" s="1"/>
  <c r="O186" i="4"/>
  <c r="M186" i="4"/>
  <c r="N186" i="4" s="1"/>
  <c r="R185" i="4"/>
  <c r="Q185" i="4"/>
  <c r="P185" i="4"/>
  <c r="O185" i="4"/>
  <c r="M185" i="4"/>
  <c r="N185" i="4" s="1"/>
  <c r="S184" i="4"/>
  <c r="R184" i="4"/>
  <c r="Q184" i="4"/>
  <c r="P184" i="4"/>
  <c r="O184" i="4"/>
  <c r="M184" i="4"/>
  <c r="N184" i="4" s="1"/>
  <c r="R183" i="4"/>
  <c r="Q183" i="4"/>
  <c r="P183" i="4"/>
  <c r="O183" i="4"/>
  <c r="M183" i="4"/>
  <c r="N183" i="4" s="1"/>
  <c r="R182" i="4"/>
  <c r="Q182" i="4"/>
  <c r="P182" i="4"/>
  <c r="O182" i="4"/>
  <c r="M182" i="4"/>
  <c r="R181" i="4"/>
  <c r="Q181" i="4"/>
  <c r="P181" i="4"/>
  <c r="O181" i="4"/>
  <c r="M181" i="4"/>
  <c r="N181" i="4" s="1"/>
  <c r="R180" i="4"/>
  <c r="Q180" i="4"/>
  <c r="P180" i="4"/>
  <c r="O180" i="4"/>
  <c r="N180" i="4"/>
  <c r="M180" i="4"/>
  <c r="R179" i="4"/>
  <c r="Q179" i="4"/>
  <c r="P179" i="4"/>
  <c r="S179" i="4" s="1"/>
  <c r="O179" i="4"/>
  <c r="M179" i="4"/>
  <c r="N179" i="4" s="1"/>
  <c r="R178" i="4"/>
  <c r="Q178" i="4"/>
  <c r="T178" i="4" s="1"/>
  <c r="P178" i="4"/>
  <c r="O178" i="4"/>
  <c r="M178" i="4"/>
  <c r="N178" i="4" s="1"/>
  <c r="S177" i="4"/>
  <c r="R177" i="4"/>
  <c r="Q177" i="4"/>
  <c r="T177" i="4" s="1"/>
  <c r="P177" i="4"/>
  <c r="O177" i="4"/>
  <c r="M177" i="4"/>
  <c r="N177" i="4" s="1"/>
  <c r="R176" i="4"/>
  <c r="Q176" i="4"/>
  <c r="P176" i="4"/>
  <c r="S176" i="4" s="1"/>
  <c r="O176" i="4"/>
  <c r="M176" i="4"/>
  <c r="N176" i="4" s="1"/>
  <c r="R175" i="4"/>
  <c r="Q175" i="4"/>
  <c r="P175" i="4"/>
  <c r="O175" i="4"/>
  <c r="M175" i="4"/>
  <c r="R174" i="4"/>
  <c r="Q174" i="4"/>
  <c r="P174" i="4"/>
  <c r="O174" i="4"/>
  <c r="M174" i="4"/>
  <c r="N174" i="4" s="1"/>
  <c r="R173" i="4"/>
  <c r="Q173" i="4"/>
  <c r="T173" i="4" s="1"/>
  <c r="P173" i="4"/>
  <c r="O173" i="4"/>
  <c r="M173" i="4"/>
  <c r="R172" i="4"/>
  <c r="Q172" i="4"/>
  <c r="P172" i="4"/>
  <c r="O172" i="4"/>
  <c r="M172" i="4"/>
  <c r="S172" i="4" s="1"/>
  <c r="R171" i="4"/>
  <c r="Q171" i="4"/>
  <c r="P171" i="4"/>
  <c r="O171" i="4"/>
  <c r="M171" i="4"/>
  <c r="N171" i="4" s="1"/>
  <c r="R170" i="4"/>
  <c r="Q170" i="4"/>
  <c r="P170" i="4"/>
  <c r="O170" i="4"/>
  <c r="M170" i="4"/>
  <c r="R169" i="4"/>
  <c r="Q169" i="4"/>
  <c r="T169" i="4" s="1"/>
  <c r="P169" i="4"/>
  <c r="O169" i="4"/>
  <c r="M169" i="4"/>
  <c r="N169" i="4" s="1"/>
  <c r="R168" i="4"/>
  <c r="Q168" i="4"/>
  <c r="P168" i="4"/>
  <c r="O168" i="4"/>
  <c r="M168" i="4"/>
  <c r="N168" i="4" s="1"/>
  <c r="R167" i="4"/>
  <c r="Q167" i="4"/>
  <c r="P167" i="4"/>
  <c r="O167" i="4"/>
  <c r="M167" i="4"/>
  <c r="N167" i="4" s="1"/>
  <c r="R166" i="4"/>
  <c r="Q166" i="4"/>
  <c r="P166" i="4"/>
  <c r="O166" i="4"/>
  <c r="M166" i="4"/>
  <c r="N166" i="4" s="1"/>
  <c r="R165" i="4"/>
  <c r="Q165" i="4"/>
  <c r="P165" i="4"/>
  <c r="T165" i="4" s="1"/>
  <c r="O165" i="4"/>
  <c r="M165" i="4"/>
  <c r="N165" i="4" s="1"/>
  <c r="R164" i="4"/>
  <c r="Q164" i="4"/>
  <c r="P164" i="4"/>
  <c r="S164" i="4" s="1"/>
  <c r="O164" i="4"/>
  <c r="M164" i="4"/>
  <c r="N164" i="4" s="1"/>
  <c r="R163" i="4"/>
  <c r="Q163" i="4"/>
  <c r="P163" i="4"/>
  <c r="S163" i="4" s="1"/>
  <c r="O163" i="4"/>
  <c r="M163" i="4"/>
  <c r="N163" i="4" s="1"/>
  <c r="R162" i="4"/>
  <c r="Q162" i="4"/>
  <c r="P162" i="4"/>
  <c r="O162" i="4"/>
  <c r="M162" i="4"/>
  <c r="N162" i="4" s="1"/>
  <c r="R161" i="4"/>
  <c r="Q161" i="4"/>
  <c r="P161" i="4"/>
  <c r="O161" i="4"/>
  <c r="M161" i="4"/>
  <c r="N161" i="4" s="1"/>
  <c r="R160" i="4"/>
  <c r="Q160" i="4"/>
  <c r="P160" i="4"/>
  <c r="S160" i="4" s="1"/>
  <c r="O160" i="4"/>
  <c r="M160" i="4"/>
  <c r="N160" i="4" s="1"/>
  <c r="S159" i="4"/>
  <c r="R159" i="4"/>
  <c r="Q159" i="4"/>
  <c r="P159" i="4"/>
  <c r="O159" i="4"/>
  <c r="M159" i="4"/>
  <c r="N159" i="4" s="1"/>
  <c r="R158" i="4"/>
  <c r="Q158" i="4"/>
  <c r="P158" i="4"/>
  <c r="S158" i="4" s="1"/>
  <c r="O158" i="4"/>
  <c r="M158" i="4"/>
  <c r="N158" i="4" s="1"/>
  <c r="R157" i="4"/>
  <c r="Q157" i="4"/>
  <c r="P157" i="4"/>
  <c r="O157" i="4"/>
  <c r="M157" i="4"/>
  <c r="N157" i="4" s="1"/>
  <c r="R156" i="4"/>
  <c r="Q156" i="4"/>
  <c r="P156" i="4"/>
  <c r="O156" i="4"/>
  <c r="M156" i="4"/>
  <c r="N156" i="4" s="1"/>
  <c r="R155" i="4"/>
  <c r="Q155" i="4"/>
  <c r="T155" i="4" s="1"/>
  <c r="P155" i="4"/>
  <c r="S155" i="4" s="1"/>
  <c r="O155" i="4"/>
  <c r="M155" i="4"/>
  <c r="N155" i="4" s="1"/>
  <c r="R154" i="4"/>
  <c r="Q154" i="4"/>
  <c r="P154" i="4"/>
  <c r="S154" i="4" s="1"/>
  <c r="O154" i="4"/>
  <c r="M154" i="4"/>
  <c r="N154" i="4" s="1"/>
  <c r="R153" i="4"/>
  <c r="Q153" i="4"/>
  <c r="P153" i="4"/>
  <c r="O153" i="4"/>
  <c r="M153" i="4"/>
  <c r="N153" i="4" s="1"/>
  <c r="R152" i="4"/>
  <c r="Q152" i="4"/>
  <c r="P152" i="4"/>
  <c r="O152" i="4"/>
  <c r="M152" i="4"/>
  <c r="R151" i="4"/>
  <c r="Q151" i="4"/>
  <c r="P151" i="4"/>
  <c r="O151" i="4"/>
  <c r="M151" i="4"/>
  <c r="N151" i="4" s="1"/>
  <c r="R150" i="4"/>
  <c r="Q150" i="4"/>
  <c r="P150" i="4"/>
  <c r="O150" i="4"/>
  <c r="M150" i="4"/>
  <c r="N150" i="4" s="1"/>
  <c r="R149" i="4"/>
  <c r="Q149" i="4"/>
  <c r="P149" i="4"/>
  <c r="O149" i="4"/>
  <c r="M149" i="4"/>
  <c r="N149" i="4" s="1"/>
  <c r="R148" i="4"/>
  <c r="Q148" i="4"/>
  <c r="P148" i="4"/>
  <c r="O148" i="4"/>
  <c r="M148" i="4"/>
  <c r="N148" i="4" s="1"/>
  <c r="R147" i="4"/>
  <c r="Q147" i="4"/>
  <c r="P147" i="4"/>
  <c r="O147" i="4"/>
  <c r="M147" i="4"/>
  <c r="R146" i="4"/>
  <c r="Q146" i="4"/>
  <c r="P146" i="4"/>
  <c r="O146" i="4"/>
  <c r="M146" i="4"/>
  <c r="N146" i="4" s="1"/>
  <c r="R145" i="4"/>
  <c r="T145" i="4" s="1"/>
  <c r="Q145" i="4"/>
  <c r="P145" i="4"/>
  <c r="O145" i="4"/>
  <c r="M145" i="4"/>
  <c r="S145" i="4" s="1"/>
  <c r="R144" i="4"/>
  <c r="Q144" i="4"/>
  <c r="P144" i="4"/>
  <c r="O144" i="4"/>
  <c r="M144" i="4"/>
  <c r="N144" i="4" s="1"/>
  <c r="R143" i="4"/>
  <c r="Q143" i="4"/>
  <c r="P143" i="4"/>
  <c r="O143" i="4"/>
  <c r="M143" i="4"/>
  <c r="N143" i="4" s="1"/>
  <c r="R142" i="4"/>
  <c r="Q142" i="4"/>
  <c r="P142" i="4"/>
  <c r="O142" i="4"/>
  <c r="M142" i="4"/>
  <c r="R141" i="4"/>
  <c r="Q141" i="4"/>
  <c r="P141" i="4"/>
  <c r="O141" i="4"/>
  <c r="M141" i="4"/>
  <c r="N141" i="4" s="1"/>
  <c r="R140" i="4"/>
  <c r="Q140" i="4"/>
  <c r="P140" i="4"/>
  <c r="O140" i="4"/>
  <c r="M140" i="4"/>
  <c r="N140" i="4" s="1"/>
  <c r="R139" i="4"/>
  <c r="Q139" i="4"/>
  <c r="P139" i="4"/>
  <c r="O139" i="4"/>
  <c r="N139" i="4"/>
  <c r="M139" i="4"/>
  <c r="R138" i="4"/>
  <c r="Q138" i="4"/>
  <c r="P138" i="4"/>
  <c r="S138" i="4" s="1"/>
  <c r="O138" i="4"/>
  <c r="M138" i="4"/>
  <c r="N138" i="4" s="1"/>
  <c r="R137" i="4"/>
  <c r="Q137" i="4"/>
  <c r="P137" i="4"/>
  <c r="O137" i="4"/>
  <c r="M137" i="4"/>
  <c r="R136" i="4"/>
  <c r="Q136" i="4"/>
  <c r="P136" i="4"/>
  <c r="T136" i="4" s="1"/>
  <c r="O136" i="4"/>
  <c r="M136" i="4"/>
  <c r="N136" i="4" s="1"/>
  <c r="R135" i="4"/>
  <c r="Q135" i="4"/>
  <c r="P135" i="4"/>
  <c r="O135" i="4"/>
  <c r="M135" i="4"/>
  <c r="R134" i="4"/>
  <c r="Q134" i="4"/>
  <c r="P134" i="4"/>
  <c r="S134" i="4" s="1"/>
  <c r="O134" i="4"/>
  <c r="M134" i="4"/>
  <c r="N134" i="4" s="1"/>
  <c r="R133" i="4"/>
  <c r="Q133" i="4"/>
  <c r="P133" i="4"/>
  <c r="O133" i="4"/>
  <c r="M133" i="4"/>
  <c r="N133" i="4" s="1"/>
  <c r="R132" i="4"/>
  <c r="Q132" i="4"/>
  <c r="T132" i="4" s="1"/>
  <c r="P132" i="4"/>
  <c r="S132" i="4" s="1"/>
  <c r="O132" i="4"/>
  <c r="M132" i="4"/>
  <c r="N132" i="4" s="1"/>
  <c r="T131" i="4"/>
  <c r="R131" i="4"/>
  <c r="Q131" i="4"/>
  <c r="P131" i="4"/>
  <c r="O131" i="4"/>
  <c r="M131" i="4"/>
  <c r="N131" i="4" s="1"/>
  <c r="R130" i="4"/>
  <c r="Q130" i="4"/>
  <c r="P130" i="4"/>
  <c r="S130" i="4" s="1"/>
  <c r="O130" i="4"/>
  <c r="M130" i="4"/>
  <c r="N130" i="4" s="1"/>
  <c r="R129" i="4"/>
  <c r="Q129" i="4"/>
  <c r="P129" i="4"/>
  <c r="O129" i="4"/>
  <c r="M129" i="4"/>
  <c r="N129" i="4" s="1"/>
  <c r="R128" i="4"/>
  <c r="T128" i="4" s="1"/>
  <c r="Q128" i="4"/>
  <c r="P128" i="4"/>
  <c r="O128" i="4"/>
  <c r="M128" i="4"/>
  <c r="N128" i="4" s="1"/>
  <c r="T127" i="4"/>
  <c r="R127" i="4"/>
  <c r="Q127" i="4"/>
  <c r="P127" i="4"/>
  <c r="O127" i="4"/>
  <c r="N127" i="4"/>
  <c r="M127" i="4"/>
  <c r="R126" i="4"/>
  <c r="Q126" i="4"/>
  <c r="P126" i="4"/>
  <c r="T126" i="4" s="1"/>
  <c r="O126" i="4"/>
  <c r="M126" i="4"/>
  <c r="N126" i="4" s="1"/>
  <c r="R125" i="4"/>
  <c r="Q125" i="4"/>
  <c r="P125" i="4"/>
  <c r="O125" i="4"/>
  <c r="M125" i="4"/>
  <c r="N125" i="4" s="1"/>
  <c r="R124" i="4"/>
  <c r="Q124" i="4"/>
  <c r="P124" i="4"/>
  <c r="O124" i="4"/>
  <c r="M124" i="4"/>
  <c r="N124" i="4" s="1"/>
  <c r="R123" i="4"/>
  <c r="Q123" i="4"/>
  <c r="P123" i="4"/>
  <c r="O123" i="4"/>
  <c r="M123" i="4"/>
  <c r="N123" i="4" s="1"/>
  <c r="R122" i="4"/>
  <c r="Q122" i="4"/>
  <c r="T122" i="4" s="1"/>
  <c r="P122" i="4"/>
  <c r="O122" i="4"/>
  <c r="M122" i="4"/>
  <c r="R121" i="4"/>
  <c r="Q121" i="4"/>
  <c r="T121" i="4" s="1"/>
  <c r="P121" i="4"/>
  <c r="O121" i="4"/>
  <c r="M121" i="4"/>
  <c r="N121" i="4" s="1"/>
  <c r="R120" i="4"/>
  <c r="Q120" i="4"/>
  <c r="P120" i="4"/>
  <c r="O120" i="4"/>
  <c r="M120" i="4"/>
  <c r="N120" i="4" s="1"/>
  <c r="R119" i="4"/>
  <c r="Q119" i="4"/>
  <c r="P119" i="4"/>
  <c r="O119" i="4"/>
  <c r="M119" i="4"/>
  <c r="N119" i="4" s="1"/>
  <c r="R118" i="4"/>
  <c r="Q118" i="4"/>
  <c r="P118" i="4"/>
  <c r="O118" i="4"/>
  <c r="M118" i="4"/>
  <c r="N118" i="4" s="1"/>
  <c r="R117" i="4"/>
  <c r="T117" i="4" s="1"/>
  <c r="Q117" i="4"/>
  <c r="P117" i="4"/>
  <c r="O117" i="4"/>
  <c r="N117" i="4"/>
  <c r="M117" i="4"/>
  <c r="S117" i="4" s="1"/>
  <c r="R116" i="4"/>
  <c r="Q116" i="4"/>
  <c r="P116" i="4"/>
  <c r="O116" i="4"/>
  <c r="M116" i="4"/>
  <c r="N116" i="4" s="1"/>
  <c r="R115" i="4"/>
  <c r="Q115" i="4"/>
  <c r="P115" i="4"/>
  <c r="S115" i="4" s="1"/>
  <c r="O115" i="4"/>
  <c r="M115" i="4"/>
  <c r="N115" i="4" s="1"/>
  <c r="R114" i="4"/>
  <c r="Q114" i="4"/>
  <c r="P114" i="4"/>
  <c r="O114" i="4"/>
  <c r="M114" i="4"/>
  <c r="N114" i="4" s="1"/>
  <c r="R113" i="4"/>
  <c r="Q113" i="4"/>
  <c r="P113" i="4"/>
  <c r="O113" i="4"/>
  <c r="M113" i="4"/>
  <c r="N113" i="4" s="1"/>
  <c r="R112" i="4"/>
  <c r="Q112" i="4"/>
  <c r="P112" i="4"/>
  <c r="O112" i="4"/>
  <c r="N112" i="4"/>
  <c r="M112" i="4"/>
  <c r="R111" i="4"/>
  <c r="Q111" i="4"/>
  <c r="P111" i="4"/>
  <c r="O111" i="4"/>
  <c r="M111" i="4"/>
  <c r="N111" i="4" s="1"/>
  <c r="R110" i="4"/>
  <c r="Q110" i="4"/>
  <c r="P110" i="4"/>
  <c r="O110" i="4"/>
  <c r="M110" i="4"/>
  <c r="N110" i="4" s="1"/>
  <c r="R109" i="4"/>
  <c r="Q109" i="4"/>
  <c r="P109" i="4"/>
  <c r="S109" i="4" s="1"/>
  <c r="O109" i="4"/>
  <c r="N109" i="4"/>
  <c r="M109" i="4"/>
  <c r="R108" i="4"/>
  <c r="Q108" i="4"/>
  <c r="P108" i="4"/>
  <c r="O108" i="4"/>
  <c r="M108" i="4"/>
  <c r="N108" i="4" s="1"/>
  <c r="R107" i="4"/>
  <c r="Q107" i="4"/>
  <c r="T107" i="4" s="1"/>
  <c r="P107" i="4"/>
  <c r="O107" i="4"/>
  <c r="N107" i="4"/>
  <c r="M107" i="4"/>
  <c r="R106" i="4"/>
  <c r="Q106" i="4"/>
  <c r="P106" i="4"/>
  <c r="O106" i="4"/>
  <c r="M106" i="4"/>
  <c r="N106" i="4" s="1"/>
  <c r="T105" i="4"/>
  <c r="R105" i="4"/>
  <c r="Q105" i="4"/>
  <c r="P105" i="4"/>
  <c r="O105" i="4"/>
  <c r="M105" i="4"/>
  <c r="N105" i="4" s="1"/>
  <c r="R104" i="4"/>
  <c r="Q104" i="4"/>
  <c r="P104" i="4"/>
  <c r="O104" i="4"/>
  <c r="M104" i="4"/>
  <c r="N104" i="4" s="1"/>
  <c r="R103" i="4"/>
  <c r="Q103" i="4"/>
  <c r="P103" i="4"/>
  <c r="O103" i="4"/>
  <c r="M103" i="4"/>
  <c r="N103" i="4" s="1"/>
  <c r="T102" i="4"/>
  <c r="R102" i="4"/>
  <c r="Q102" i="4"/>
  <c r="P102" i="4"/>
  <c r="O102" i="4"/>
  <c r="N102" i="4"/>
  <c r="M102" i="4"/>
  <c r="R101" i="4"/>
  <c r="Q101" i="4"/>
  <c r="P101" i="4"/>
  <c r="S101" i="4" s="1"/>
  <c r="O101" i="4"/>
  <c r="M101" i="4"/>
  <c r="N101" i="4" s="1"/>
  <c r="R100" i="4"/>
  <c r="Q100" i="4"/>
  <c r="T100" i="4" s="1"/>
  <c r="P100" i="4"/>
  <c r="O100" i="4"/>
  <c r="M100" i="4"/>
  <c r="N100" i="4" s="1"/>
  <c r="R99" i="4"/>
  <c r="Q99" i="4"/>
  <c r="P99" i="4"/>
  <c r="O99" i="4"/>
  <c r="M99" i="4"/>
  <c r="N99" i="4" s="1"/>
  <c r="R98" i="4"/>
  <c r="Q98" i="4"/>
  <c r="T98" i="4" s="1"/>
  <c r="P98" i="4"/>
  <c r="O98" i="4"/>
  <c r="M98" i="4"/>
  <c r="N98" i="4" s="1"/>
  <c r="R97" i="4"/>
  <c r="Q97" i="4"/>
  <c r="P97" i="4"/>
  <c r="T97" i="4" s="1"/>
  <c r="O97" i="4"/>
  <c r="M97" i="4"/>
  <c r="R96" i="4"/>
  <c r="Q96" i="4"/>
  <c r="P96" i="4"/>
  <c r="O96" i="4"/>
  <c r="M96" i="4"/>
  <c r="N96" i="4" s="1"/>
  <c r="R95" i="4"/>
  <c r="Q95" i="4"/>
  <c r="P95" i="4"/>
  <c r="S95" i="4" s="1"/>
  <c r="O95" i="4"/>
  <c r="M95" i="4"/>
  <c r="N95" i="4" s="1"/>
  <c r="R94" i="4"/>
  <c r="Q94" i="4"/>
  <c r="P94" i="4"/>
  <c r="O94" i="4"/>
  <c r="M94" i="4"/>
  <c r="N94" i="4" s="1"/>
  <c r="R93" i="4"/>
  <c r="Q93" i="4"/>
  <c r="P93" i="4"/>
  <c r="O93" i="4"/>
  <c r="M93" i="4"/>
  <c r="N93" i="4" s="1"/>
  <c r="S92" i="4"/>
  <c r="R92" i="4"/>
  <c r="Q92" i="4"/>
  <c r="P92" i="4"/>
  <c r="O92" i="4"/>
  <c r="M92" i="4"/>
  <c r="N92" i="4" s="1"/>
  <c r="R91" i="4"/>
  <c r="Q91" i="4"/>
  <c r="P91" i="4"/>
  <c r="T91" i="4" s="1"/>
  <c r="O91" i="4"/>
  <c r="M91" i="4"/>
  <c r="N91" i="4" s="1"/>
  <c r="R90" i="4"/>
  <c r="Q90" i="4"/>
  <c r="P90" i="4"/>
  <c r="O90" i="4"/>
  <c r="M90" i="4"/>
  <c r="N90" i="4" s="1"/>
  <c r="R89" i="4"/>
  <c r="Q89" i="4"/>
  <c r="P89" i="4"/>
  <c r="O89" i="4"/>
  <c r="M89" i="4"/>
  <c r="N89" i="4" s="1"/>
  <c r="R88" i="4"/>
  <c r="Q88" i="4"/>
  <c r="P88" i="4"/>
  <c r="T88" i="4" s="1"/>
  <c r="O88" i="4"/>
  <c r="M88" i="4"/>
  <c r="N88" i="4" s="1"/>
  <c r="R87" i="4"/>
  <c r="Q87" i="4"/>
  <c r="P87" i="4"/>
  <c r="O87" i="4"/>
  <c r="M87" i="4"/>
  <c r="R86" i="4"/>
  <c r="Q86" i="4"/>
  <c r="P86" i="4"/>
  <c r="T86" i="4" s="1"/>
  <c r="O86" i="4"/>
  <c r="M86" i="4"/>
  <c r="N86" i="4" s="1"/>
  <c r="R85" i="4"/>
  <c r="Q85" i="4"/>
  <c r="P85" i="4"/>
  <c r="S85" i="4" s="1"/>
  <c r="O85" i="4"/>
  <c r="N85" i="4"/>
  <c r="M85" i="4"/>
  <c r="R84" i="4"/>
  <c r="Q84" i="4"/>
  <c r="P84" i="4"/>
  <c r="S84" i="4" s="1"/>
  <c r="O84" i="4"/>
  <c r="M84" i="4"/>
  <c r="N84" i="4" s="1"/>
  <c r="R83" i="4"/>
  <c r="Q83" i="4"/>
  <c r="P83" i="4"/>
  <c r="S83" i="4" s="1"/>
  <c r="O83" i="4"/>
  <c r="M83" i="4"/>
  <c r="N83" i="4" s="1"/>
  <c r="R82" i="4"/>
  <c r="Q82" i="4"/>
  <c r="P82" i="4"/>
  <c r="O82" i="4"/>
  <c r="M82" i="4"/>
  <c r="T81" i="4"/>
  <c r="S81" i="4"/>
  <c r="R81" i="4"/>
  <c r="Q81" i="4"/>
  <c r="P81" i="4"/>
  <c r="O81" i="4"/>
  <c r="M81" i="4"/>
  <c r="N81" i="4" s="1"/>
  <c r="R80" i="4"/>
  <c r="Q80" i="4"/>
  <c r="P80" i="4"/>
  <c r="S80" i="4" s="1"/>
  <c r="O80" i="4"/>
  <c r="M80" i="4"/>
  <c r="N80" i="4" s="1"/>
  <c r="R79" i="4"/>
  <c r="Q79" i="4"/>
  <c r="P79" i="4"/>
  <c r="O79" i="4"/>
  <c r="M79" i="4"/>
  <c r="N79" i="4" s="1"/>
  <c r="R78" i="4"/>
  <c r="T78" i="4" s="1"/>
  <c r="Q78" i="4"/>
  <c r="P78" i="4"/>
  <c r="O78" i="4"/>
  <c r="M78" i="4"/>
  <c r="N78" i="4" s="1"/>
  <c r="R77" i="4"/>
  <c r="T77" i="4" s="1"/>
  <c r="Q77" i="4"/>
  <c r="P77" i="4"/>
  <c r="O77" i="4"/>
  <c r="M77" i="4"/>
  <c r="S77" i="4" s="1"/>
  <c r="R76" i="4"/>
  <c r="Q76" i="4"/>
  <c r="P76" i="4"/>
  <c r="O76" i="4"/>
  <c r="M76" i="4"/>
  <c r="N76" i="4" s="1"/>
  <c r="R75" i="4"/>
  <c r="Q75" i="4"/>
  <c r="P75" i="4"/>
  <c r="O75" i="4"/>
  <c r="M75" i="4"/>
  <c r="N75" i="4" s="1"/>
  <c r="R74" i="4"/>
  <c r="Q74" i="4"/>
  <c r="P74" i="4"/>
  <c r="S74" i="4" s="1"/>
  <c r="O74" i="4"/>
  <c r="M74" i="4"/>
  <c r="N74" i="4" s="1"/>
  <c r="R73" i="4"/>
  <c r="Q73" i="4"/>
  <c r="P73" i="4"/>
  <c r="O73" i="4"/>
  <c r="M73" i="4"/>
  <c r="N73" i="4" s="1"/>
  <c r="R72" i="4"/>
  <c r="Q72" i="4"/>
  <c r="P72" i="4"/>
  <c r="O72" i="4"/>
  <c r="M72" i="4"/>
  <c r="R71" i="4"/>
  <c r="Q71" i="4"/>
  <c r="T71" i="4" s="1"/>
  <c r="P71" i="4"/>
  <c r="S71" i="4" s="1"/>
  <c r="O71" i="4"/>
  <c r="M71" i="4"/>
  <c r="N71" i="4" s="1"/>
  <c r="R70" i="4"/>
  <c r="Q70" i="4"/>
  <c r="P70" i="4"/>
  <c r="S70" i="4" s="1"/>
  <c r="O70" i="4"/>
  <c r="M70" i="4"/>
  <c r="N70" i="4" s="1"/>
  <c r="R69" i="4"/>
  <c r="Q69" i="4"/>
  <c r="P69" i="4"/>
  <c r="O69" i="4"/>
  <c r="M69" i="4"/>
  <c r="N69" i="4" s="1"/>
  <c r="R68" i="4"/>
  <c r="T68" i="4" s="1"/>
  <c r="Q68" i="4"/>
  <c r="P68" i="4"/>
  <c r="O68" i="4"/>
  <c r="M68" i="4"/>
  <c r="N68" i="4" s="1"/>
  <c r="S67" i="4"/>
  <c r="R67" i="4"/>
  <c r="Q67" i="4"/>
  <c r="P67" i="4"/>
  <c r="O67" i="4"/>
  <c r="M67" i="4"/>
  <c r="N67" i="4" s="1"/>
  <c r="R66" i="4"/>
  <c r="Q66" i="4"/>
  <c r="P66" i="4"/>
  <c r="O66" i="4"/>
  <c r="M66" i="4"/>
  <c r="N66" i="4" s="1"/>
  <c r="R65" i="4"/>
  <c r="Q65" i="4"/>
  <c r="P65" i="4"/>
  <c r="S65" i="4" s="1"/>
  <c r="O65" i="4"/>
  <c r="N65" i="4"/>
  <c r="M65" i="4"/>
  <c r="R64" i="4"/>
  <c r="Q64" i="4"/>
  <c r="P64" i="4"/>
  <c r="O64" i="4"/>
  <c r="M64" i="4"/>
  <c r="N64" i="4" s="1"/>
  <c r="R63" i="4"/>
  <c r="Q63" i="4"/>
  <c r="P63" i="4"/>
  <c r="O63" i="4"/>
  <c r="M63" i="4"/>
  <c r="N63" i="4" s="1"/>
  <c r="R62" i="4"/>
  <c r="Q62" i="4"/>
  <c r="P62" i="4"/>
  <c r="S62" i="4" s="1"/>
  <c r="O62" i="4"/>
  <c r="M62" i="4"/>
  <c r="N62" i="4" s="1"/>
  <c r="R61" i="4"/>
  <c r="Q61" i="4"/>
  <c r="P61" i="4"/>
  <c r="S61" i="4" s="1"/>
  <c r="O61" i="4"/>
  <c r="M61" i="4"/>
  <c r="N61" i="4" s="1"/>
  <c r="R60" i="4"/>
  <c r="Q60" i="4"/>
  <c r="P60" i="4"/>
  <c r="O60" i="4"/>
  <c r="M60" i="4"/>
  <c r="R59" i="4"/>
  <c r="Q59" i="4"/>
  <c r="P59" i="4"/>
  <c r="S59" i="4" s="1"/>
  <c r="O59" i="4"/>
  <c r="N59" i="4"/>
  <c r="M59" i="4"/>
  <c r="R58" i="4"/>
  <c r="Q58" i="4"/>
  <c r="P58" i="4"/>
  <c r="O58" i="4"/>
  <c r="M58" i="4"/>
  <c r="N58" i="4" s="1"/>
  <c r="S57" i="4"/>
  <c r="R57" i="4"/>
  <c r="Q57" i="4"/>
  <c r="P57" i="4"/>
  <c r="O57" i="4"/>
  <c r="M57" i="4"/>
  <c r="N57" i="4" s="1"/>
  <c r="R56" i="4"/>
  <c r="Q56" i="4"/>
  <c r="P56" i="4"/>
  <c r="O56" i="4"/>
  <c r="M56" i="4"/>
  <c r="N56" i="4" s="1"/>
  <c r="R55" i="4"/>
  <c r="Q55" i="4"/>
  <c r="P55" i="4"/>
  <c r="O55" i="4"/>
  <c r="M55" i="4"/>
  <c r="N55" i="4" s="1"/>
  <c r="R54" i="4"/>
  <c r="Q54" i="4"/>
  <c r="P54" i="4"/>
  <c r="O54" i="4"/>
  <c r="M54" i="4"/>
  <c r="N54" i="4" s="1"/>
  <c r="R53" i="4"/>
  <c r="Q53" i="4"/>
  <c r="P53" i="4"/>
  <c r="O53" i="4"/>
  <c r="M53" i="4"/>
  <c r="N53" i="4" s="1"/>
  <c r="R52" i="4"/>
  <c r="Q52" i="4"/>
  <c r="P52" i="4"/>
  <c r="S52" i="4" s="1"/>
  <c r="O52" i="4"/>
  <c r="M52" i="4"/>
  <c r="N52" i="4" s="1"/>
  <c r="R51" i="4"/>
  <c r="Q51" i="4"/>
  <c r="P51" i="4"/>
  <c r="O51" i="4"/>
  <c r="M51" i="4"/>
  <c r="N51" i="4" s="1"/>
  <c r="R50" i="4"/>
  <c r="Q50" i="4"/>
  <c r="P50" i="4"/>
  <c r="S50" i="4" s="1"/>
  <c r="O50" i="4"/>
  <c r="N50" i="4"/>
  <c r="M50" i="4"/>
  <c r="R49" i="4"/>
  <c r="Q49" i="4"/>
  <c r="P49" i="4"/>
  <c r="O49" i="4"/>
  <c r="M49" i="4"/>
  <c r="N49" i="4" s="1"/>
  <c r="R48" i="4"/>
  <c r="Q48" i="4"/>
  <c r="P48" i="4"/>
  <c r="S48" i="4" s="1"/>
  <c r="O48" i="4"/>
  <c r="M48" i="4"/>
  <c r="N48" i="4" s="1"/>
  <c r="R47" i="4"/>
  <c r="Q47" i="4"/>
  <c r="T47" i="4" s="1"/>
  <c r="P47" i="4"/>
  <c r="O47" i="4"/>
  <c r="M47" i="4"/>
  <c r="R46" i="4"/>
  <c r="T46" i="4" s="1"/>
  <c r="Q46" i="4"/>
  <c r="P46" i="4"/>
  <c r="O46" i="4"/>
  <c r="M46" i="4"/>
  <c r="N46" i="4" s="1"/>
  <c r="S45" i="4"/>
  <c r="R45" i="4"/>
  <c r="Q45" i="4"/>
  <c r="P45" i="4"/>
  <c r="O45" i="4"/>
  <c r="N45" i="4"/>
  <c r="M45" i="4"/>
  <c r="R44" i="4"/>
  <c r="Q44" i="4"/>
  <c r="P44" i="4"/>
  <c r="O44" i="4"/>
  <c r="M44" i="4"/>
  <c r="N44" i="4" s="1"/>
  <c r="R43" i="4"/>
  <c r="Q43" i="4"/>
  <c r="P43" i="4"/>
  <c r="O43" i="4"/>
  <c r="M43" i="4"/>
  <c r="N43" i="4" s="1"/>
  <c r="R42" i="4"/>
  <c r="Q42" i="4"/>
  <c r="P42" i="4"/>
  <c r="T42" i="4" s="1"/>
  <c r="O42" i="4"/>
  <c r="M42" i="4"/>
  <c r="N42" i="4" s="1"/>
  <c r="R41" i="4"/>
  <c r="Q41" i="4"/>
  <c r="P41" i="4"/>
  <c r="O41" i="4"/>
  <c r="M41" i="4"/>
  <c r="N41" i="4" s="1"/>
  <c r="R40" i="4"/>
  <c r="Q40" i="4"/>
  <c r="P40" i="4"/>
  <c r="S40" i="4" s="1"/>
  <c r="O40" i="4"/>
  <c r="M40" i="4"/>
  <c r="N40" i="4" s="1"/>
  <c r="R39" i="4"/>
  <c r="Q39" i="4"/>
  <c r="P39" i="4"/>
  <c r="O39" i="4"/>
  <c r="M39" i="4"/>
  <c r="N39" i="4" s="1"/>
  <c r="R38" i="4"/>
  <c r="Q38" i="4"/>
  <c r="P38" i="4"/>
  <c r="S38" i="4" s="1"/>
  <c r="O38" i="4"/>
  <c r="M38" i="4"/>
  <c r="N38" i="4" s="1"/>
  <c r="R37" i="4"/>
  <c r="Q37" i="4"/>
  <c r="P37" i="4"/>
  <c r="S37" i="4" s="1"/>
  <c r="O37" i="4"/>
  <c r="M37" i="4"/>
  <c r="N37" i="4" s="1"/>
  <c r="R36" i="4"/>
  <c r="Q36" i="4"/>
  <c r="T36" i="4" s="1"/>
  <c r="P36" i="4"/>
  <c r="O36" i="4"/>
  <c r="M36" i="4"/>
  <c r="N36" i="4" s="1"/>
  <c r="T35" i="4"/>
  <c r="S35" i="4"/>
  <c r="R35" i="4"/>
  <c r="Q35" i="4"/>
  <c r="P35" i="4"/>
  <c r="O35" i="4"/>
  <c r="N35" i="4"/>
  <c r="M35" i="4"/>
  <c r="R34" i="4"/>
  <c r="Q34" i="4"/>
  <c r="P34" i="4"/>
  <c r="S34" i="4" s="1"/>
  <c r="O34" i="4"/>
  <c r="M34" i="4"/>
  <c r="N34" i="4" s="1"/>
  <c r="R33" i="4"/>
  <c r="Q33" i="4"/>
  <c r="P33" i="4"/>
  <c r="T33" i="4" s="1"/>
  <c r="O33" i="4"/>
  <c r="M33" i="4"/>
  <c r="N33" i="4" s="1"/>
  <c r="AA32" i="4"/>
  <c r="Z32" i="4"/>
  <c r="R32" i="4"/>
  <c r="Q32" i="4"/>
  <c r="P32" i="4"/>
  <c r="O32" i="4"/>
  <c r="M32" i="4"/>
  <c r="N32" i="4" s="1"/>
  <c r="AA31" i="4"/>
  <c r="Z31" i="4"/>
  <c r="R31" i="4"/>
  <c r="Q31" i="4"/>
  <c r="P31" i="4"/>
  <c r="O31" i="4"/>
  <c r="M31" i="4"/>
  <c r="N31" i="4" s="1"/>
  <c r="AA30" i="4"/>
  <c r="Z30" i="4"/>
  <c r="R30" i="4"/>
  <c r="Q30" i="4"/>
  <c r="T30" i="4" s="1"/>
  <c r="P30" i="4"/>
  <c r="O30" i="4"/>
  <c r="M30" i="4"/>
  <c r="N30" i="4" s="1"/>
  <c r="AA29" i="4"/>
  <c r="Z29" i="4"/>
  <c r="R29" i="4"/>
  <c r="Q29" i="4"/>
  <c r="T29" i="4" s="1"/>
  <c r="P29" i="4"/>
  <c r="O29" i="4"/>
  <c r="M29" i="4"/>
  <c r="N29" i="4" s="1"/>
  <c r="AA28" i="4"/>
  <c r="Z28" i="4"/>
  <c r="R28" i="4"/>
  <c r="Q28" i="4"/>
  <c r="T28" i="4" s="1"/>
  <c r="P28" i="4"/>
  <c r="O28" i="4"/>
  <c r="M28" i="4"/>
  <c r="N28" i="4" s="1"/>
  <c r="AA27" i="4"/>
  <c r="Z27" i="4"/>
  <c r="R27" i="4"/>
  <c r="Q27" i="4"/>
  <c r="P27" i="4"/>
  <c r="S27" i="4" s="1"/>
  <c r="O27" i="4"/>
  <c r="M27" i="4"/>
  <c r="N27" i="4" s="1"/>
  <c r="AA26" i="4"/>
  <c r="Z26" i="4"/>
  <c r="R26" i="4"/>
  <c r="Q26" i="4"/>
  <c r="P26" i="4"/>
  <c r="S26" i="4" s="1"/>
  <c r="O26" i="4"/>
  <c r="M26" i="4"/>
  <c r="N26" i="4" s="1"/>
  <c r="AA25" i="4"/>
  <c r="Z25" i="4"/>
  <c r="R25" i="4"/>
  <c r="Q25" i="4"/>
  <c r="P25" i="4"/>
  <c r="O25" i="4"/>
  <c r="M25" i="4"/>
  <c r="N25" i="4" s="1"/>
  <c r="AA24" i="4"/>
  <c r="Z24" i="4"/>
  <c r="R24" i="4"/>
  <c r="Q24" i="4"/>
  <c r="P24" i="4"/>
  <c r="O24" i="4"/>
  <c r="M24" i="4"/>
  <c r="N24" i="4" s="1"/>
  <c r="AA23" i="4"/>
  <c r="Z23" i="4"/>
  <c r="R23" i="4"/>
  <c r="Q23" i="4"/>
  <c r="P23" i="4"/>
  <c r="S23" i="4" s="1"/>
  <c r="O23" i="4"/>
  <c r="M23" i="4"/>
  <c r="N23" i="4" s="1"/>
  <c r="AA22" i="4"/>
  <c r="Z22" i="4"/>
  <c r="R22" i="4"/>
  <c r="Q22" i="4"/>
  <c r="P22" i="4"/>
  <c r="O22" i="4"/>
  <c r="M22" i="4"/>
  <c r="N22" i="4" s="1"/>
  <c r="AA21" i="4"/>
  <c r="Z21" i="4"/>
  <c r="R21" i="4"/>
  <c r="Q21" i="4"/>
  <c r="P21" i="4"/>
  <c r="O21" i="4"/>
  <c r="M21" i="4"/>
  <c r="N21" i="4" s="1"/>
  <c r="S20" i="4"/>
  <c r="R20" i="4"/>
  <c r="Q20" i="4"/>
  <c r="P20" i="4"/>
  <c r="O20" i="4"/>
  <c r="M20" i="4"/>
  <c r="N20" i="4" s="1"/>
  <c r="R19" i="4"/>
  <c r="Q19" i="4"/>
  <c r="P19" i="4"/>
  <c r="O19" i="4"/>
  <c r="M19" i="4"/>
  <c r="N19" i="4" s="1"/>
  <c r="R18" i="4"/>
  <c r="Q18" i="4"/>
  <c r="P18" i="4"/>
  <c r="O18" i="4"/>
  <c r="M18" i="4"/>
  <c r="N18" i="4" s="1"/>
  <c r="R17" i="4"/>
  <c r="Q17" i="4"/>
  <c r="P17" i="4"/>
  <c r="O17" i="4"/>
  <c r="M17" i="4"/>
  <c r="N17" i="4" s="1"/>
  <c r="R16" i="4"/>
  <c r="Q16" i="4"/>
  <c r="P16" i="4"/>
  <c r="O16" i="4"/>
  <c r="M16" i="4"/>
  <c r="N16" i="4" s="1"/>
  <c r="R15" i="4"/>
  <c r="Q15" i="4"/>
  <c r="P15" i="4"/>
  <c r="O15" i="4"/>
  <c r="M15" i="4"/>
  <c r="N15" i="4" s="1"/>
  <c r="R14" i="4"/>
  <c r="Q14" i="4"/>
  <c r="P14" i="4"/>
  <c r="O14" i="4"/>
  <c r="M14" i="4"/>
  <c r="N14" i="4" s="1"/>
  <c r="M18" i="3"/>
  <c r="C18" i="3"/>
  <c r="B18" i="3"/>
  <c r="E18" i="3" s="1"/>
  <c r="C17" i="3"/>
  <c r="M16" i="3"/>
  <c r="C16" i="3"/>
  <c r="M15" i="3"/>
  <c r="C15" i="3"/>
  <c r="M14" i="3"/>
  <c r="C14" i="3"/>
  <c r="M13" i="3"/>
  <c r="C13" i="3"/>
  <c r="M12" i="3"/>
  <c r="C12" i="3"/>
  <c r="M5" i="3"/>
  <c r="K5" i="3"/>
  <c r="G5" i="3"/>
  <c r="E5" i="3"/>
  <c r="C5" i="3"/>
  <c r="A5" i="3"/>
  <c r="S56" i="4" l="1"/>
  <c r="T69" i="4"/>
  <c r="T101" i="4"/>
  <c r="T108" i="4"/>
  <c r="N172" i="4"/>
  <c r="S193" i="4"/>
  <c r="T267" i="4"/>
  <c r="N280" i="4"/>
  <c r="T314" i="4"/>
  <c r="T351" i="4"/>
  <c r="T384" i="4"/>
  <c r="T388" i="4"/>
  <c r="T428" i="4"/>
  <c r="T454" i="4"/>
  <c r="T533" i="4"/>
  <c r="T40" i="4"/>
  <c r="T51" i="4"/>
  <c r="T53" i="4"/>
  <c r="S73" i="4"/>
  <c r="T82" i="4"/>
  <c r="S90" i="4"/>
  <c r="T92" i="4"/>
  <c r="S107" i="4"/>
  <c r="T116" i="4"/>
  <c r="T125" i="4"/>
  <c r="S181" i="4"/>
  <c r="T190" i="4"/>
  <c r="S206" i="4"/>
  <c r="S214" i="4"/>
  <c r="S216" i="4"/>
  <c r="T226" i="4"/>
  <c r="T232" i="4"/>
  <c r="S252" i="4"/>
  <c r="N293" i="4"/>
  <c r="S296" i="4"/>
  <c r="S305" i="4"/>
  <c r="S307" i="4"/>
  <c r="S325" i="4"/>
  <c r="T366" i="4"/>
  <c r="T375" i="4"/>
  <c r="T377" i="4"/>
  <c r="T390" i="4"/>
  <c r="S397" i="4"/>
  <c r="S402" i="4"/>
  <c r="S413" i="4"/>
  <c r="T475" i="4"/>
  <c r="S546" i="4"/>
  <c r="T571" i="4"/>
  <c r="S55" i="4"/>
  <c r="T60" i="4"/>
  <c r="T66" i="4"/>
  <c r="S75" i="4"/>
  <c r="S79" i="4"/>
  <c r="S94" i="4"/>
  <c r="S105" i="4"/>
  <c r="T112" i="4"/>
  <c r="T114" i="4"/>
  <c r="S129" i="4"/>
  <c r="S131" i="4"/>
  <c r="T142" i="4"/>
  <c r="S144" i="4"/>
  <c r="T146" i="4"/>
  <c r="S148" i="4"/>
  <c r="S157" i="4"/>
  <c r="S185" i="4"/>
  <c r="T201" i="4"/>
  <c r="S211" i="4"/>
  <c r="S251" i="4"/>
  <c r="T289" i="4"/>
  <c r="S291" i="4"/>
  <c r="T318" i="4"/>
  <c r="S344" i="4"/>
  <c r="S370" i="4"/>
  <c r="T379" i="4"/>
  <c r="S396" i="4"/>
  <c r="S401" i="4"/>
  <c r="S427" i="4"/>
  <c r="S477" i="4"/>
  <c r="S481" i="4"/>
  <c r="S501" i="4"/>
  <c r="T526" i="4"/>
  <c r="S581" i="4"/>
  <c r="T55" i="4"/>
  <c r="S87" i="4"/>
  <c r="T94" i="4"/>
  <c r="T118" i="4"/>
  <c r="S120" i="4"/>
  <c r="S135" i="4"/>
  <c r="T172" i="4"/>
  <c r="S180" i="4"/>
  <c r="T192" i="4"/>
  <c r="T194" i="4"/>
  <c r="T223" i="4"/>
  <c r="T236" i="4"/>
  <c r="T271" i="4"/>
  <c r="T320" i="4"/>
  <c r="T322" i="4"/>
  <c r="S346" i="4"/>
  <c r="T348" i="4"/>
  <c r="T370" i="4"/>
  <c r="S381" i="4"/>
  <c r="S391" i="4"/>
  <c r="S412" i="4"/>
  <c r="T436" i="4"/>
  <c r="S443" i="4"/>
  <c r="S490" i="4"/>
  <c r="S494" i="4"/>
  <c r="T501" i="4"/>
  <c r="S521" i="4"/>
  <c r="T566" i="4"/>
  <c r="T583" i="4"/>
  <c r="S28" i="4"/>
  <c r="T57" i="4"/>
  <c r="S72" i="4"/>
  <c r="T152" i="4"/>
  <c r="S182" i="4"/>
  <c r="T238" i="4"/>
  <c r="T282" i="4"/>
  <c r="T346" i="4"/>
  <c r="S355" i="4"/>
  <c r="T440" i="4"/>
  <c r="T447" i="4"/>
  <c r="T449" i="4"/>
  <c r="T455" i="4"/>
  <c r="S466" i="4"/>
  <c r="S528" i="4"/>
  <c r="S557" i="4"/>
  <c r="S583" i="4"/>
  <c r="T161" i="4"/>
  <c r="T167" i="4"/>
  <c r="T202" i="4"/>
  <c r="S215" i="4"/>
  <c r="T229" i="4"/>
  <c r="T242" i="4"/>
  <c r="S295" i="4"/>
  <c r="S334" i="4"/>
  <c r="T339" i="4"/>
  <c r="T372" i="4"/>
  <c r="T403" i="4"/>
  <c r="T431" i="4"/>
  <c r="S527" i="4"/>
  <c r="S545" i="4"/>
  <c r="T550" i="4"/>
  <c r="S567" i="4"/>
  <c r="T31" i="4"/>
  <c r="T43" i="4"/>
  <c r="T56" i="4"/>
  <c r="T65" i="4"/>
  <c r="T67" i="4"/>
  <c r="T76" i="4"/>
  <c r="S82" i="4"/>
  <c r="S104" i="4"/>
  <c r="T111" i="4"/>
  <c r="T115" i="4"/>
  <c r="S119" i="4"/>
  <c r="T135" i="4"/>
  <c r="T156" i="4"/>
  <c r="T180" i="4"/>
  <c r="T198" i="4"/>
  <c r="T246" i="4"/>
  <c r="S270" i="4"/>
  <c r="S292" i="4"/>
  <c r="S297" i="4"/>
  <c r="T306" i="4"/>
  <c r="S321" i="4"/>
  <c r="T330" i="4"/>
  <c r="S345" i="4"/>
  <c r="T407" i="4"/>
  <c r="S435" i="4"/>
  <c r="T463" i="4"/>
  <c r="T478" i="4"/>
  <c r="T500" i="4"/>
  <c r="T545" i="4"/>
  <c r="T547" i="4"/>
  <c r="T561" i="4"/>
  <c r="N567" i="4"/>
  <c r="T574" i="4"/>
  <c r="T20" i="4"/>
  <c r="S14" i="4"/>
  <c r="B13" i="3"/>
  <c r="E13" i="3" s="1"/>
  <c r="T21" i="4"/>
  <c r="S16" i="4"/>
  <c r="S18" i="4"/>
  <c r="T45" i="4"/>
  <c r="S60" i="4"/>
  <c r="T72" i="4"/>
  <c r="T95" i="4"/>
  <c r="T184" i="4"/>
  <c r="T193" i="4"/>
  <c r="T252" i="4"/>
  <c r="S256" i="4"/>
  <c r="S272" i="4"/>
  <c r="T297" i="4"/>
  <c r="S301" i="4"/>
  <c r="T310" i="4"/>
  <c r="S347" i="4"/>
  <c r="T362" i="4"/>
  <c r="T369" i="4"/>
  <c r="S377" i="4"/>
  <c r="T380" i="4"/>
  <c r="S420" i="4"/>
  <c r="S426" i="4"/>
  <c r="T446" i="4"/>
  <c r="T448" i="4"/>
  <c r="T467" i="4"/>
  <c r="S495" i="4"/>
  <c r="S497" i="4"/>
  <c r="T509" i="4"/>
  <c r="T513" i="4"/>
  <c r="S558" i="4"/>
  <c r="T572" i="4"/>
  <c r="T582" i="4"/>
  <c r="X97" i="7"/>
  <c r="X22" i="7"/>
  <c r="X33" i="7"/>
  <c r="X49" i="7"/>
  <c r="X80" i="7"/>
  <c r="X183" i="7"/>
  <c r="X204" i="7"/>
  <c r="X225" i="7"/>
  <c r="X232" i="7"/>
  <c r="G5" i="13"/>
  <c r="B22" i="13" s="1"/>
  <c r="D22" i="13" s="1"/>
  <c r="X54" i="7"/>
  <c r="X74" i="7"/>
  <c r="X82" i="7"/>
  <c r="X88" i="7"/>
  <c r="X175" i="7"/>
  <c r="X180" i="7"/>
  <c r="X245" i="7"/>
  <c r="X263" i="7"/>
  <c r="X268" i="7"/>
  <c r="E5" i="13"/>
  <c r="B21" i="13" s="1"/>
  <c r="D21" i="13" s="1"/>
  <c r="I5" i="13"/>
  <c r="B23" i="13" s="1"/>
  <c r="D23" i="13" s="1"/>
  <c r="X16" i="7"/>
  <c r="X43" i="7"/>
  <c r="X51" i="7"/>
  <c r="X145" i="7"/>
  <c r="X185" i="7"/>
  <c r="X255" i="7"/>
  <c r="X260" i="7"/>
  <c r="F5" i="13"/>
  <c r="X103" i="7"/>
  <c r="X120" i="7"/>
  <c r="X177" i="7"/>
  <c r="X270" i="7"/>
  <c r="H5" i="13"/>
  <c r="X21" i="7"/>
  <c r="X112" i="7"/>
  <c r="X182" i="7"/>
  <c r="O5" i="7"/>
  <c r="X34" i="7"/>
  <c r="X47" i="7"/>
  <c r="X56" i="7"/>
  <c r="X64" i="7"/>
  <c r="X67" i="7"/>
  <c r="X87" i="7"/>
  <c r="X117" i="7"/>
  <c r="X122" i="7"/>
  <c r="X195" i="7"/>
  <c r="X26" i="7"/>
  <c r="X39" i="7"/>
  <c r="X72" i="7"/>
  <c r="X92" i="7"/>
  <c r="X155" i="7"/>
  <c r="X160" i="7"/>
  <c r="X168" i="7"/>
  <c r="X189" i="7"/>
  <c r="X192" i="7"/>
  <c r="X213" i="7"/>
  <c r="X218" i="7"/>
  <c r="X36" i="7"/>
  <c r="X52" i="7"/>
  <c r="X78" i="7"/>
  <c r="X86" i="7"/>
  <c r="X165" i="7"/>
  <c r="X197" i="7"/>
  <c r="X83" i="7"/>
  <c r="X102" i="7"/>
  <c r="X108" i="7"/>
  <c r="X127" i="7"/>
  <c r="X157" i="7"/>
  <c r="X207" i="7"/>
  <c r="X233" i="7"/>
  <c r="T14" i="4"/>
  <c r="S46" i="4"/>
  <c r="N60" i="4"/>
  <c r="T61" i="4"/>
  <c r="S111" i="4"/>
  <c r="N135" i="4"/>
  <c r="T141" i="4"/>
  <c r="N145" i="4"/>
  <c r="T151" i="4"/>
  <c r="T174" i="4"/>
  <c r="T189" i="4"/>
  <c r="T210" i="4"/>
  <c r="T218" i="4"/>
  <c r="T247" i="4"/>
  <c r="T249" i="4"/>
  <c r="N256" i="4"/>
  <c r="T259" i="4"/>
  <c r="T295" i="4"/>
  <c r="S300" i="4"/>
  <c r="T376" i="4"/>
  <c r="T415" i="4"/>
  <c r="T489" i="4"/>
  <c r="T525" i="4"/>
  <c r="T532" i="4"/>
  <c r="N575" i="4"/>
  <c r="T580" i="4"/>
  <c r="S125" i="4"/>
  <c r="T130" i="4"/>
  <c r="S141" i="4"/>
  <c r="S151" i="4"/>
  <c r="S161" i="4"/>
  <c r="T163" i="4"/>
  <c r="S167" i="4"/>
  <c r="T176" i="4"/>
  <c r="T181" i="4"/>
  <c r="T215" i="4"/>
  <c r="S232" i="4"/>
  <c r="S239" i="4"/>
  <c r="T292" i="4"/>
  <c r="T321" i="4"/>
  <c r="T326" i="4"/>
  <c r="T333" i="4"/>
  <c r="T342" i="4"/>
  <c r="T352" i="4"/>
  <c r="S354" i="4"/>
  <c r="S375" i="4"/>
  <c r="T412" i="4"/>
  <c r="S441" i="4"/>
  <c r="T471" i="4"/>
  <c r="N512" i="4"/>
  <c r="S512" i="4"/>
  <c r="T527" i="4"/>
  <c r="T573" i="4"/>
  <c r="S573" i="4"/>
  <c r="T18" i="4"/>
  <c r="S47" i="4"/>
  <c r="S63" i="4"/>
  <c r="S91" i="4"/>
  <c r="S99" i="4"/>
  <c r="S110" i="4"/>
  <c r="S112" i="4"/>
  <c r="S124" i="4"/>
  <c r="S137" i="4"/>
  <c r="S142" i="4"/>
  <c r="S147" i="4"/>
  <c r="S152" i="4"/>
  <c r="S183" i="4"/>
  <c r="S276" i="4"/>
  <c r="S282" i="4"/>
  <c r="S309" i="4"/>
  <c r="T356" i="4"/>
  <c r="S366" i="4"/>
  <c r="S378" i="4"/>
  <c r="S417" i="4"/>
  <c r="S422" i="4"/>
  <c r="S436" i="4"/>
  <c r="S566" i="4"/>
  <c r="T96" i="4"/>
  <c r="T110" i="4"/>
  <c r="T124" i="4"/>
  <c r="N137" i="4"/>
  <c r="T138" i="4"/>
  <c r="S140" i="4"/>
  <c r="N147" i="4"/>
  <c r="T148" i="4"/>
  <c r="S150" i="4"/>
  <c r="T160" i="4"/>
  <c r="S195" i="4"/>
  <c r="T200" i="4"/>
  <c r="T203" i="4"/>
  <c r="T205" i="4"/>
  <c r="T220" i="4"/>
  <c r="T225" i="4"/>
  <c r="S238" i="4"/>
  <c r="N238" i="4"/>
  <c r="S246" i="4"/>
  <c r="T287" i="4"/>
  <c r="T316" i="4"/>
  <c r="S318" i="4"/>
  <c r="S323" i="4"/>
  <c r="T360" i="4"/>
  <c r="N377" i="4"/>
  <c r="T392" i="4"/>
  <c r="T394" i="4"/>
  <c r="T417" i="4"/>
  <c r="N421" i="4"/>
  <c r="T422" i="4"/>
  <c r="S430" i="4"/>
  <c r="N430" i="4"/>
  <c r="T433" i="4"/>
  <c r="S448" i="4"/>
  <c r="T519" i="4"/>
  <c r="S524" i="4"/>
  <c r="T536" i="4"/>
  <c r="T548" i="4"/>
  <c r="T568" i="4"/>
  <c r="S568" i="4"/>
  <c r="S42" i="4"/>
  <c r="S121" i="4"/>
  <c r="T140" i="4"/>
  <c r="T150" i="4"/>
  <c r="T191" i="4"/>
  <c r="T222" i="4"/>
  <c r="T234" i="4"/>
  <c r="S241" i="4"/>
  <c r="T275" i="4"/>
  <c r="T280" i="4"/>
  <c r="T396" i="4"/>
  <c r="S438" i="4"/>
  <c r="T470" i="4"/>
  <c r="S475" i="4"/>
  <c r="T493" i="4"/>
  <c r="T503" i="4"/>
  <c r="T543" i="4"/>
  <c r="N432" i="4"/>
  <c r="S432" i="4"/>
  <c r="S168" i="4"/>
  <c r="S240" i="4"/>
  <c r="T557" i="4"/>
  <c r="T562" i="4"/>
  <c r="T52" i="4"/>
  <c r="T70" i="4"/>
  <c r="N77" i="4"/>
  <c r="T90" i="4"/>
  <c r="T104" i="4"/>
  <c r="S19" i="4"/>
  <c r="S41" i="4"/>
  <c r="T80" i="4"/>
  <c r="S97" i="4"/>
  <c r="S122" i="4"/>
  <c r="T154" i="4"/>
  <c r="T162" i="4"/>
  <c r="T164" i="4"/>
  <c r="T216" i="4"/>
  <c r="T227" i="4"/>
  <c r="S231" i="4"/>
  <c r="S247" i="4"/>
  <c r="N247" i="4"/>
  <c r="S288" i="4"/>
  <c r="S317" i="4"/>
  <c r="T334" i="4"/>
  <c r="T430" i="4"/>
  <c r="T456" i="4"/>
  <c r="N467" i="4"/>
  <c r="N497" i="4"/>
  <c r="S507" i="4"/>
  <c r="T15" i="4"/>
  <c r="T19" i="4"/>
  <c r="S25" i="4"/>
  <c r="T41" i="4"/>
  <c r="S49" i="4"/>
  <c r="T62" i="4"/>
  <c r="N97" i="4"/>
  <c r="T106" i="4"/>
  <c r="T120" i="4"/>
  <c r="N122" i="4"/>
  <c r="T137" i="4"/>
  <c r="S139" i="4"/>
  <c r="T147" i="4"/>
  <c r="S149" i="4"/>
  <c r="T159" i="4"/>
  <c r="T195" i="4"/>
  <c r="S197" i="4"/>
  <c r="T219" i="4"/>
  <c r="T224" i="4"/>
  <c r="T240" i="4"/>
  <c r="S257" i="4"/>
  <c r="T272" i="4"/>
  <c r="S308" i="4"/>
  <c r="S329" i="4"/>
  <c r="T332" i="4"/>
  <c r="S338" i="4"/>
  <c r="S343" i="4"/>
  <c r="S352" i="4"/>
  <c r="T355" i="4"/>
  <c r="T423" i="4"/>
  <c r="N427" i="4"/>
  <c r="T437" i="4"/>
  <c r="S460" i="4"/>
  <c r="S478" i="4"/>
  <c r="N478" i="4"/>
  <c r="S482" i="4"/>
  <c r="S502" i="4"/>
  <c r="N542" i="4"/>
  <c r="T559" i="4"/>
  <c r="T37" i="4"/>
  <c r="S36" i="4"/>
  <c r="S51" i="4"/>
  <c r="S66" i="4"/>
  <c r="T87" i="4"/>
  <c r="S89" i="4"/>
  <c r="S100" i="4"/>
  <c r="S102" i="4"/>
  <c r="S114" i="4"/>
  <c r="S127" i="4"/>
  <c r="T170" i="4"/>
  <c r="S187" i="4"/>
  <c r="T197" i="4"/>
  <c r="S201" i="4"/>
  <c r="S226" i="4"/>
  <c r="S271" i="4"/>
  <c r="T300" i="4"/>
  <c r="T308" i="4"/>
  <c r="T350" i="4"/>
  <c r="N352" i="4"/>
  <c r="S361" i="4"/>
  <c r="T391" i="4"/>
  <c r="T393" i="4"/>
  <c r="T451" i="4"/>
  <c r="S451" i="4"/>
  <c r="S462" i="4"/>
  <c r="T487" i="4"/>
  <c r="T540" i="4"/>
  <c r="S572" i="4"/>
  <c r="T587" i="4"/>
  <c r="T185" i="4"/>
  <c r="T196" i="4"/>
  <c r="T206" i="4"/>
  <c r="T214" i="4"/>
  <c r="T231" i="4"/>
  <c r="T239" i="4"/>
  <c r="T245" i="4"/>
  <c r="S262" i="4"/>
  <c r="T265" i="4"/>
  <c r="T270" i="4"/>
  <c r="S273" i="4"/>
  <c r="T281" i="4"/>
  <c r="S304" i="4"/>
  <c r="S314" i="4"/>
  <c r="T345" i="4"/>
  <c r="S392" i="4"/>
  <c r="T421" i="4"/>
  <c r="S428" i="4"/>
  <c r="S439" i="4"/>
  <c r="S442" i="4"/>
  <c r="S447" i="4"/>
  <c r="T469" i="4"/>
  <c r="T473" i="4"/>
  <c r="T476" i="4"/>
  <c r="T485" i="4"/>
  <c r="T495" i="4"/>
  <c r="S506" i="4"/>
  <c r="S513" i="4"/>
  <c r="T518" i="4"/>
  <c r="T551" i="4"/>
  <c r="T558" i="4"/>
  <c r="T581" i="4"/>
  <c r="T586" i="4"/>
  <c r="X19" i="7"/>
  <c r="S585" i="4"/>
  <c r="T588" i="4"/>
  <c r="S204" i="4"/>
  <c r="S221" i="4"/>
  <c r="S242" i="4"/>
  <c r="S261" i="4"/>
  <c r="S274" i="4"/>
  <c r="S286" i="4"/>
  <c r="T291" i="4"/>
  <c r="T305" i="4"/>
  <c r="T323" i="4"/>
  <c r="T331" i="4"/>
  <c r="T341" i="4"/>
  <c r="T354" i="4"/>
  <c r="T361" i="4"/>
  <c r="T364" i="4"/>
  <c r="T367" i="4"/>
  <c r="T383" i="4"/>
  <c r="T401" i="4"/>
  <c r="S406" i="4"/>
  <c r="T409" i="4"/>
  <c r="S424" i="4"/>
  <c r="T434" i="4"/>
  <c r="S516" i="4"/>
  <c r="T521" i="4"/>
  <c r="S526" i="4"/>
  <c r="S529" i="4"/>
  <c r="T552" i="4"/>
  <c r="S587" i="4"/>
  <c r="S589" i="4"/>
  <c r="X69" i="7"/>
  <c r="S170" i="4"/>
  <c r="T209" i="4"/>
  <c r="T237" i="4"/>
  <c r="S248" i="4"/>
  <c r="S250" i="4"/>
  <c r="T286" i="4"/>
  <c r="S299" i="4"/>
  <c r="N307" i="4"/>
  <c r="T312" i="4"/>
  <c r="N360" i="4"/>
  <c r="S368" i="4"/>
  <c r="S369" i="4"/>
  <c r="S390" i="4"/>
  <c r="T395" i="4"/>
  <c r="T424" i="4"/>
  <c r="S450" i="4"/>
  <c r="T462" i="4"/>
  <c r="S500" i="4"/>
  <c r="T504" i="4"/>
  <c r="T534" i="4"/>
  <c r="T546" i="4"/>
  <c r="S548" i="4"/>
  <c r="T549" i="4"/>
  <c r="S556" i="4"/>
  <c r="S561" i="4"/>
  <c r="V29" i="7"/>
  <c r="X29" i="7" s="1"/>
  <c r="X62" i="7"/>
  <c r="X90" i="7"/>
  <c r="X110" i="7"/>
  <c r="X113" i="7"/>
  <c r="X135" i="7"/>
  <c r="X146" i="7"/>
  <c r="X149" i="7"/>
  <c r="X158" i="7"/>
  <c r="X169" i="7"/>
  <c r="X178" i="7"/>
  <c r="X227" i="7"/>
  <c r="X230" i="7"/>
  <c r="X238" i="7"/>
  <c r="X25" i="7"/>
  <c r="X55" i="7"/>
  <c r="X65" i="7"/>
  <c r="X128" i="7"/>
  <c r="X131" i="7"/>
  <c r="X134" i="7"/>
  <c r="X143" i="7"/>
  <c r="X200" i="7"/>
  <c r="X203" i="7"/>
  <c r="X216" i="7"/>
  <c r="X224" i="7"/>
  <c r="X237" i="7"/>
  <c r="X240" i="7"/>
  <c r="X248" i="7"/>
  <c r="X266" i="7"/>
  <c r="X28" i="7"/>
  <c r="X48" i="7"/>
  <c r="X137" i="7"/>
  <c r="X154" i="7"/>
  <c r="X174" i="7"/>
  <c r="X194" i="7"/>
  <c r="X242" i="7"/>
  <c r="X40" i="7"/>
  <c r="X75" i="7"/>
  <c r="X124" i="7"/>
  <c r="X191" i="7"/>
  <c r="X247" i="7"/>
  <c r="X250" i="7"/>
  <c r="X258" i="7"/>
  <c r="X271" i="7"/>
  <c r="X27" i="7"/>
  <c r="X57" i="7"/>
  <c r="X85" i="7"/>
  <c r="X95" i="7"/>
  <c r="X98" i="7"/>
  <c r="X139" i="7"/>
  <c r="X159" i="7"/>
  <c r="X179" i="7"/>
  <c r="X210" i="7"/>
  <c r="X231" i="7"/>
  <c r="X239" i="7"/>
  <c r="X252" i="7"/>
  <c r="X273" i="7"/>
  <c r="X257" i="7"/>
  <c r="T457" i="4"/>
  <c r="S464" i="4"/>
  <c r="T472" i="4"/>
  <c r="T482" i="4"/>
  <c r="S486" i="4"/>
  <c r="S493" i="4"/>
  <c r="S499" i="4"/>
  <c r="S515" i="4"/>
  <c r="T537" i="4"/>
  <c r="S564" i="4"/>
  <c r="T585" i="4"/>
  <c r="O7" i="7"/>
  <c r="X17" i="7"/>
  <c r="X60" i="7"/>
  <c r="X104" i="7"/>
  <c r="X144" i="7"/>
  <c r="X215" i="7"/>
  <c r="X223" i="7"/>
  <c r="X262" i="7"/>
  <c r="X265" i="7"/>
  <c r="S415" i="4"/>
  <c r="T416" i="4"/>
  <c r="T432" i="4"/>
  <c r="S454" i="4"/>
  <c r="S479" i="4"/>
  <c r="S485" i="4"/>
  <c r="T515" i="4"/>
  <c r="T520" i="4"/>
  <c r="S522" i="4"/>
  <c r="S531" i="4"/>
  <c r="T542" i="4"/>
  <c r="S552" i="4"/>
  <c r="T567" i="4"/>
  <c r="X20" i="7"/>
  <c r="X94" i="7"/>
  <c r="X141" i="7"/>
  <c r="X150" i="7"/>
  <c r="X164" i="7"/>
  <c r="X170" i="7"/>
  <c r="X181" i="7"/>
  <c r="X184" i="7"/>
  <c r="X193" i="7"/>
  <c r="X201" i="7"/>
  <c r="X228" i="7"/>
  <c r="X267" i="7"/>
  <c r="B12" i="3"/>
  <c r="E12" i="3" s="1"/>
  <c r="T50" i="4"/>
  <c r="T75" i="4"/>
  <c r="T85" i="4"/>
  <c r="T168" i="4"/>
  <c r="T175" i="4"/>
  <c r="S200" i="4"/>
  <c r="N200" i="4"/>
  <c r="S258" i="4"/>
  <c r="T258" i="4"/>
  <c r="T311" i="4"/>
  <c r="S311" i="4"/>
  <c r="S332" i="4"/>
  <c r="N332" i="4"/>
  <c r="T420" i="4"/>
  <c r="T445" i="4"/>
  <c r="S445" i="4"/>
  <c r="T465" i="4"/>
  <c r="S465" i="4"/>
  <c r="N470" i="4"/>
  <c r="S470" i="4"/>
  <c r="N492" i="4"/>
  <c r="S492" i="4"/>
  <c r="T49" i="4"/>
  <c r="T74" i="4"/>
  <c r="T84" i="4"/>
  <c r="T158" i="4"/>
  <c r="S165" i="4"/>
  <c r="T213" i="4"/>
  <c r="T260" i="4"/>
  <c r="S260" i="4"/>
  <c r="T398" i="4"/>
  <c r="S398" i="4"/>
  <c r="T480" i="4"/>
  <c r="S480" i="4"/>
  <c r="N562" i="4"/>
  <c r="S562" i="4"/>
  <c r="N565" i="4"/>
  <c r="S565" i="4"/>
  <c r="T228" i="4"/>
  <c r="S228" i="4"/>
  <c r="T243" i="4"/>
  <c r="S243" i="4"/>
  <c r="T303" i="4"/>
  <c r="S303" i="4"/>
  <c r="S472" i="4"/>
  <c r="N472" i="4"/>
  <c r="S540" i="4"/>
  <c r="N540" i="4"/>
  <c r="T34" i="4"/>
  <c r="N47" i="4"/>
  <c r="T59" i="4"/>
  <c r="N72" i="4"/>
  <c r="T134" i="4"/>
  <c r="T144" i="4"/>
  <c r="N242" i="4"/>
  <c r="N257" i="4"/>
  <c r="T315" i="4"/>
  <c r="S315" i="4"/>
  <c r="N367" i="4"/>
  <c r="S367" i="4"/>
  <c r="T411" i="4"/>
  <c r="S411" i="4"/>
  <c r="T511" i="4"/>
  <c r="S511" i="4"/>
  <c r="T38" i="4"/>
  <c r="S44" i="4"/>
  <c r="T63" i="4"/>
  <c r="S69" i="4"/>
  <c r="N82" i="4"/>
  <c r="S93" i="4"/>
  <c r="S103" i="4"/>
  <c r="S113" i="4"/>
  <c r="S123" i="4"/>
  <c r="S174" i="4"/>
  <c r="N182" i="4"/>
  <c r="T183" i="4"/>
  <c r="S192" i="4"/>
  <c r="N211" i="4"/>
  <c r="S212" i="4"/>
  <c r="T251" i="4"/>
  <c r="S283" i="4"/>
  <c r="T283" i="4"/>
  <c r="S349" i="4"/>
  <c r="N537" i="4"/>
  <c r="S537" i="4"/>
  <c r="S588" i="4"/>
  <c r="N588" i="4"/>
  <c r="T16" i="4"/>
  <c r="S24" i="4"/>
  <c r="T27" i="4"/>
  <c r="T26" i="4"/>
  <c r="T44" i="4"/>
  <c r="S143" i="4"/>
  <c r="S153" i="4"/>
  <c r="T386" i="4"/>
  <c r="S386" i="4"/>
  <c r="N393" i="4"/>
  <c r="S393" i="4"/>
  <c r="S58" i="4"/>
  <c r="S133" i="4"/>
  <c r="S15" i="4"/>
  <c r="S22" i="4"/>
  <c r="T25" i="4"/>
  <c r="S32" i="4"/>
  <c r="T48" i="4"/>
  <c r="S54" i="4"/>
  <c r="T73" i="4"/>
  <c r="S76" i="4"/>
  <c r="T79" i="4"/>
  <c r="T83" i="4"/>
  <c r="S86" i="4"/>
  <c r="T89" i="4"/>
  <c r="N142" i="4"/>
  <c r="N152" i="4"/>
  <c r="S166" i="4"/>
  <c r="S169" i="4"/>
  <c r="S171" i="4"/>
  <c r="N173" i="4"/>
  <c r="S173" i="4"/>
  <c r="T179" i="4"/>
  <c r="T221" i="4"/>
  <c r="T266" i="4"/>
  <c r="S281" i="4"/>
  <c r="S463" i="4"/>
  <c r="N463" i="4"/>
  <c r="S543" i="4"/>
  <c r="T570" i="4"/>
  <c r="S570" i="4"/>
  <c r="T576" i="4"/>
  <c r="S576" i="4"/>
  <c r="S31" i="4"/>
  <c r="S43" i="4"/>
  <c r="T54" i="4"/>
  <c r="S68" i="4"/>
  <c r="T93" i="4"/>
  <c r="S96" i="4"/>
  <c r="T99" i="4"/>
  <c r="T103" i="4"/>
  <c r="S106" i="4"/>
  <c r="T109" i="4"/>
  <c r="T113" i="4"/>
  <c r="S116" i="4"/>
  <c r="T119" i="4"/>
  <c r="T123" i="4"/>
  <c r="S126" i="4"/>
  <c r="T129" i="4"/>
  <c r="T166" i="4"/>
  <c r="T171" i="4"/>
  <c r="S175" i="4"/>
  <c r="N175" i="4"/>
  <c r="S199" i="4"/>
  <c r="T208" i="4"/>
  <c r="S277" i="4"/>
  <c r="N277" i="4"/>
  <c r="S337" i="4"/>
  <c r="N337" i="4"/>
  <c r="N348" i="4"/>
  <c r="S348" i="4"/>
  <c r="N385" i="4"/>
  <c r="S385" i="4"/>
  <c r="T461" i="4"/>
  <c r="T491" i="4"/>
  <c r="S491" i="4"/>
  <c r="S21" i="4"/>
  <c r="T24" i="4"/>
  <c r="S30" i="4"/>
  <c r="S39" i="4"/>
  <c r="T58" i="4"/>
  <c r="S64" i="4"/>
  <c r="S78" i="4"/>
  <c r="S88" i="4"/>
  <c r="T133" i="4"/>
  <c r="S136" i="4"/>
  <c r="T139" i="4"/>
  <c r="T143" i="4"/>
  <c r="S146" i="4"/>
  <c r="T149" i="4"/>
  <c r="T153" i="4"/>
  <c r="S156" i="4"/>
  <c r="S162" i="4"/>
  <c r="T188" i="4"/>
  <c r="T199" i="4"/>
  <c r="S223" i="4"/>
  <c r="T235" i="4"/>
  <c r="T248" i="4"/>
  <c r="T250" i="4"/>
  <c r="T261" i="4"/>
  <c r="T263" i="4"/>
  <c r="S263" i="4"/>
  <c r="T335" i="4"/>
  <c r="S335" i="4"/>
  <c r="T483" i="4"/>
  <c r="S483" i="4"/>
  <c r="S33" i="4"/>
  <c r="S17" i="4"/>
  <c r="T23" i="4"/>
  <c r="T17" i="4"/>
  <c r="T22" i="4"/>
  <c r="S29" i="4"/>
  <c r="T32" i="4"/>
  <c r="T39" i="4"/>
  <c r="S53" i="4"/>
  <c r="T64" i="4"/>
  <c r="N87" i="4"/>
  <c r="S98" i="4"/>
  <c r="S108" i="4"/>
  <c r="S118" i="4"/>
  <c r="S128" i="4"/>
  <c r="N170" i="4"/>
  <c r="S178" i="4"/>
  <c r="S191" i="4"/>
  <c r="S194" i="4"/>
  <c r="S196" i="4"/>
  <c r="N198" i="4"/>
  <c r="S198" i="4"/>
  <c r="T204" i="4"/>
  <c r="T244" i="4"/>
  <c r="T298" i="4"/>
  <c r="S298" i="4"/>
  <c r="T340" i="4"/>
  <c r="S340" i="4"/>
  <c r="T358" i="4"/>
  <c r="S358" i="4"/>
  <c r="S382" i="4"/>
  <c r="N382" i="4"/>
  <c r="N577" i="4"/>
  <c r="S577" i="4"/>
  <c r="S237" i="4"/>
  <c r="T284" i="4"/>
  <c r="T365" i="4"/>
  <c r="S410" i="4"/>
  <c r="S425" i="4"/>
  <c r="T479" i="4"/>
  <c r="T512" i="4"/>
  <c r="T524" i="4"/>
  <c r="T541" i="4"/>
  <c r="N580" i="4"/>
  <c r="S580" i="4"/>
  <c r="T278" i="4"/>
  <c r="S278" i="4"/>
  <c r="S312" i="4"/>
  <c r="N312" i="4"/>
  <c r="S319" i="4"/>
  <c r="T329" i="4"/>
  <c r="T406" i="4"/>
  <c r="T468" i="4"/>
  <c r="S468" i="4"/>
  <c r="N488" i="4"/>
  <c r="S488" i="4"/>
  <c r="T498" i="4"/>
  <c r="S498" i="4"/>
  <c r="N525" i="4"/>
  <c r="S525" i="4"/>
  <c r="T564" i="4"/>
  <c r="T578" i="4"/>
  <c r="S578" i="4"/>
  <c r="T589" i="4"/>
  <c r="T353" i="4"/>
  <c r="S353" i="4"/>
  <c r="N408" i="4"/>
  <c r="S408" i="4"/>
  <c r="N455" i="4"/>
  <c r="S455" i="4"/>
  <c r="T486" i="4"/>
  <c r="T523" i="4"/>
  <c r="S523" i="4"/>
  <c r="T560" i="4"/>
  <c r="T575" i="4"/>
  <c r="S582" i="4"/>
  <c r="N582" i="4"/>
  <c r="S356" i="4"/>
  <c r="T516" i="4"/>
  <c r="N518" i="4"/>
  <c r="S518" i="4"/>
  <c r="T531" i="4"/>
  <c r="T254" i="4"/>
  <c r="S287" i="4"/>
  <c r="N287" i="4"/>
  <c r="S294" i="4"/>
  <c r="S310" i="4"/>
  <c r="T373" i="4"/>
  <c r="S373" i="4"/>
  <c r="T405" i="4"/>
  <c r="T435" i="4"/>
  <c r="T453" i="4"/>
  <c r="S453" i="4"/>
  <c r="S234" i="4"/>
  <c r="S269" i="4"/>
  <c r="T328" i="4"/>
  <c r="S328" i="4"/>
  <c r="T399" i="4"/>
  <c r="N437" i="4"/>
  <c r="S437" i="4"/>
  <c r="N440" i="4"/>
  <c r="S440" i="4"/>
  <c r="S444" i="4"/>
  <c r="S457" i="4"/>
  <c r="N457" i="4"/>
  <c r="S458" i="4"/>
  <c r="N493" i="4"/>
  <c r="T494" i="4"/>
  <c r="N510" i="4"/>
  <c r="S510" i="4"/>
  <c r="N533" i="4"/>
  <c r="S533" i="4"/>
  <c r="T187" i="4"/>
  <c r="T212" i="4"/>
  <c r="T304" i="4"/>
  <c r="T464" i="4"/>
  <c r="S219" i="4"/>
  <c r="N262" i="4"/>
  <c r="N282" i="4"/>
  <c r="T336" i="4"/>
  <c r="S336" i="4"/>
  <c r="T157" i="4"/>
  <c r="T182" i="4"/>
  <c r="T207" i="4"/>
  <c r="S230" i="4"/>
  <c r="T257" i="4"/>
  <c r="S279" i="4"/>
  <c r="S290" i="4"/>
  <c r="T309" i="4"/>
  <c r="S320" i="4"/>
  <c r="S324" i="4"/>
  <c r="S333" i="4"/>
  <c r="N357" i="4"/>
  <c r="S387" i="4"/>
  <c r="N452" i="4"/>
  <c r="S452" i="4"/>
  <c r="T460" i="4"/>
  <c r="N482" i="4"/>
  <c r="T502" i="4"/>
  <c r="T505" i="4"/>
  <c r="T508" i="4"/>
  <c r="S508" i="4"/>
  <c r="N555" i="4"/>
  <c r="T556" i="4"/>
  <c r="S579" i="4"/>
  <c r="T230" i="4"/>
  <c r="S249" i="4"/>
  <c r="T253" i="4"/>
  <c r="S253" i="4"/>
  <c r="S265" i="4"/>
  <c r="T279" i="4"/>
  <c r="S285" i="4"/>
  <c r="T290" i="4"/>
  <c r="S331" i="4"/>
  <c r="N400" i="4"/>
  <c r="S400" i="4"/>
  <c r="S423" i="4"/>
  <c r="T490" i="4"/>
  <c r="T553" i="4"/>
  <c r="S553" i="4"/>
  <c r="T579" i="4"/>
  <c r="V126" i="7"/>
  <c r="X126" i="7" s="1"/>
  <c r="O6" i="7"/>
  <c r="T359" i="4"/>
  <c r="T374" i="4"/>
  <c r="T381" i="4"/>
  <c r="T410" i="4"/>
  <c r="T414" i="4"/>
  <c r="T429" i="4"/>
  <c r="T444" i="4"/>
  <c r="T477" i="4"/>
  <c r="T484" i="4"/>
  <c r="T499" i="4"/>
  <c r="T506" i="4"/>
  <c r="T535" i="4"/>
  <c r="T539" i="4"/>
  <c r="T554" i="4"/>
  <c r="T569" i="4"/>
  <c r="B6" i="7"/>
  <c r="T274" i="4"/>
  <c r="T299" i="4"/>
  <c r="T324" i="4"/>
  <c r="T349" i="4"/>
  <c r="S379" i="4"/>
  <c r="S394" i="4"/>
  <c r="S449" i="4"/>
  <c r="S489" i="4"/>
  <c r="S504" i="4"/>
  <c r="S519" i="4"/>
  <c r="S574" i="4"/>
  <c r="S229" i="4"/>
  <c r="T269" i="4"/>
  <c r="T294" i="4"/>
  <c r="T319" i="4"/>
  <c r="T344" i="4"/>
  <c r="S389" i="4"/>
  <c r="S419" i="4"/>
  <c r="S474" i="4"/>
  <c r="S514" i="4"/>
  <c r="S544" i="4"/>
  <c r="S224" i="4"/>
  <c r="S264" i="4"/>
  <c r="S289" i="4"/>
  <c r="T385" i="4"/>
  <c r="T389" i="4"/>
  <c r="T404" i="4"/>
  <c r="T419" i="4"/>
  <c r="T452" i="4"/>
  <c r="T459" i="4"/>
  <c r="T474" i="4"/>
  <c r="T481" i="4"/>
  <c r="T510" i="4"/>
  <c r="T514" i="4"/>
  <c r="T529" i="4"/>
  <c r="T544" i="4"/>
  <c r="T577" i="4"/>
  <c r="T584" i="4"/>
  <c r="S359" i="4"/>
  <c r="S384" i="4"/>
  <c r="S409" i="4"/>
  <c r="S434" i="4"/>
  <c r="S459" i="4"/>
  <c r="S484" i="4"/>
  <c r="S509" i="4"/>
  <c r="S534" i="4"/>
  <c r="S559" i="4"/>
  <c r="S584" i="4"/>
  <c r="X96" i="7"/>
  <c r="X106" i="7"/>
  <c r="F12" i="9"/>
  <c r="I12" i="9" s="1"/>
  <c r="J12" i="9"/>
  <c r="B5" i="7"/>
  <c r="X15" i="7"/>
  <c r="B8" i="7"/>
  <c r="X35" i="7"/>
  <c r="B7" i="7"/>
  <c r="B9" i="7"/>
  <c r="D9" i="7" s="1"/>
  <c r="O8" i="7"/>
  <c r="V15" i="7"/>
  <c r="X45" i="7"/>
  <c r="X70" i="7"/>
  <c r="X111" i="7"/>
  <c r="X129" i="7"/>
  <c r="X76" i="7"/>
  <c r="X84" i="7"/>
  <c r="X176" i="7"/>
  <c r="X205" i="7"/>
  <c r="X221" i="7"/>
  <c r="X229" i="7"/>
  <c r="X91" i="7"/>
  <c r="X99" i="7"/>
  <c r="X114" i="7"/>
  <c r="X121" i="7"/>
  <c r="X161" i="7"/>
  <c r="X226" i="7"/>
  <c r="X234" i="7"/>
  <c r="M7" i="8"/>
  <c r="J7" i="8"/>
  <c r="X101" i="7"/>
  <c r="X109" i="7"/>
  <c r="X116" i="7"/>
  <c r="X151" i="7"/>
  <c r="X246" i="7"/>
  <c r="X254" i="7"/>
  <c r="J5" i="8"/>
  <c r="M6" i="8"/>
  <c r="M5" i="8"/>
  <c r="X136" i="7"/>
  <c r="X186" i="7"/>
  <c r="X206" i="7"/>
  <c r="X209" i="7"/>
  <c r="X251" i="7"/>
  <c r="X259" i="7"/>
  <c r="X272" i="7"/>
  <c r="X81" i="7"/>
  <c r="X89" i="7"/>
  <c r="X119" i="7"/>
  <c r="X171" i="7"/>
  <c r="X214" i="7"/>
  <c r="X256" i="7"/>
  <c r="X264" i="7"/>
  <c r="J15" i="9"/>
  <c r="F13" i="9"/>
  <c r="I13" i="9" s="1"/>
  <c r="J5" i="13"/>
  <c r="K5" i="13"/>
  <c r="D7" i="7" l="1"/>
  <c r="B16" i="3"/>
  <c r="E16" i="3" s="1"/>
  <c r="B24" i="13"/>
  <c r="D24" i="13" s="1"/>
  <c r="I5" i="3"/>
  <c r="D8" i="7"/>
  <c r="B17" i="3"/>
  <c r="E17" i="3" s="1"/>
  <c r="D5" i="7"/>
  <c r="B14" i="3"/>
  <c r="E14" i="3" s="1"/>
  <c r="D6" i="7"/>
  <c r="B15" i="3"/>
  <c r="E15" i="3" s="1"/>
  <c r="M17" i="3" l="1"/>
</calcChain>
</file>

<file path=xl/sharedStrings.xml><?xml version="1.0" encoding="utf-8"?>
<sst xmlns="http://schemas.openxmlformats.org/spreadsheetml/2006/main" count="13668" uniqueCount="1480">
  <si>
    <t>SPECIALTY CARE AI CONTROL TOWER</t>
  </si>
  <si>
    <t>Workbook guide, governance conventions and audit-ready navigation</t>
  </si>
  <si>
    <t>Workbook purpose</t>
  </si>
  <si>
    <t>Formula-driven analytical control tower for a synthetic French specialty-care ecosystem.</t>
  </si>
  <si>
    <t>Scope</t>
  </si>
  <si>
    <t>800 synthetic HCPs | 48 territories | 13 metropolitan regions | 104 weeks | no patient-level or real personal data.</t>
  </si>
  <si>
    <t>Methodological perimeter</t>
  </si>
  <si>
    <t>Data quality, supervised learning, unsupervised learning, forecasting, deep learning challenger, Bayesian analysis, NLP/RAG, optimization and Responsible AI.</t>
  </si>
  <si>
    <t>Champion forecast</t>
  </si>
  <si>
    <t>LightGBM Poisson retained under a 2% complexity-aware promotion gate; LSTM retained as a deep-learning challenger.</t>
  </si>
  <si>
    <t>Uncertainty</t>
  </si>
  <si>
    <t>Adaptive split-conformal interval calibrated on weeks 80-91 and evaluated on weeks 92-103.</t>
  </si>
  <si>
    <t>Blue cells</t>
  </si>
  <si>
    <t>Editable parameters / assumptions.</t>
  </si>
  <si>
    <t>Yellow cells</t>
  </si>
  <si>
    <t>Python, model or optimization outputs imported as evidence.</t>
  </si>
  <si>
    <t>Green cells</t>
  </si>
  <si>
    <t>Excel formulas, controls and reconciliations.</t>
  </si>
  <si>
    <t>Red/orange cells</t>
  </si>
  <si>
    <t>Failed control or review-required condition.</t>
  </si>
  <si>
    <t>Formula principle</t>
  </si>
  <si>
    <t>All values that can be recomputed from imported evidence are formulas. Hardcoded values are limited to model outputs and controlled assumptions.</t>
  </si>
  <si>
    <t>Responsible use</t>
  </si>
  <si>
    <t>Decision support only. No autonomous allocation, no causal uplift claim, and human approval is required for actions.</t>
  </si>
  <si>
    <t>Navigation</t>
  </si>
  <si>
    <t>Use numbered tabs from dashboard to evidence, governance, sources and scenario control.</t>
  </si>
  <si>
    <t>MODEL LIFECYCLE CONTROL</t>
  </si>
  <si>
    <t>Stage</t>
  </si>
  <si>
    <t>Evidence</t>
  </si>
  <si>
    <t>Owner</t>
  </si>
  <si>
    <t>Gate</t>
  </si>
  <si>
    <t>Frequency</t>
  </si>
  <si>
    <t>Escalation</t>
  </si>
  <si>
    <t>Reproducibility</t>
  </si>
  <si>
    <t>Status</t>
  </si>
  <si>
    <t>Development → monitored prototype</t>
  </si>
  <si>
    <t>Model cards, tests, registry, monitoring and RAI register</t>
  </si>
  <si>
    <t>Data Science / Business owner</t>
  </si>
  <si>
    <t>Human review before operational use</t>
  </si>
  <si>
    <t>Monthly drift + quarterly performance</t>
  </si>
  <si>
    <t>Suspend or recalibrate when thresholds fail</t>
  </si>
  <si>
    <t>Versioned code, data contracts and SHA-256 manifest</t>
  </si>
  <si>
    <t>CONTROLLED PROTOTYPE</t>
  </si>
  <si>
    <t>CONTROLLED PARAMETERS</t>
  </si>
  <si>
    <t>Editable assumptions are isolated in blue cells; model outputs remain evidence, not assumptions</t>
  </si>
  <si>
    <t>Parameter</t>
  </si>
  <si>
    <t>Value</t>
  </si>
  <si>
    <t>Unit</t>
  </si>
  <si>
    <t>Role</t>
  </si>
  <si>
    <t>Allowed range / values</t>
  </si>
  <si>
    <t>Rationale</t>
  </si>
  <si>
    <t>Selected optimization scenario</t>
  </si>
  <si>
    <t>Balanced</t>
  </si>
  <si>
    <t>category</t>
  </si>
  <si>
    <t>Decision control</t>
  </si>
  <si>
    <t>Capacity-constrained | Balanced | Expanded capacity</t>
  </si>
  <si>
    <t>Base operational scenario</t>
  </si>
  <si>
    <t>Forecast interval target</t>
  </si>
  <si>
    <t>%</t>
  </si>
  <si>
    <t>Method parameter</t>
  </si>
  <si>
    <t>0.70 to 0.95</t>
  </si>
  <si>
    <t>Nominal split-conformal target</t>
  </si>
  <si>
    <t>Propensity high-score cutoff</t>
  </si>
  <si>
    <t>Business threshold</t>
  </si>
  <si>
    <t>0.50 to 0.90</t>
  </si>
  <si>
    <t>Prioritization, not eligibility</t>
  </si>
  <si>
    <t>Top-priority percentile</t>
  </si>
  <si>
    <t>0.70 to 0.99</t>
  </si>
  <si>
    <t>Limits focus to highest modeled opportunity</t>
  </si>
  <si>
    <t>Regional AUC gap review threshold</t>
  </si>
  <si>
    <t>AUC points</t>
  </si>
  <si>
    <t>RAI threshold</t>
  </si>
  <si>
    <t>0.05 to 0.20</t>
  </si>
  <si>
    <t>Triggers subgroup investigation</t>
  </si>
  <si>
    <t>PSI alert threshold</t>
  </si>
  <si>
    <t>index</t>
  </si>
  <si>
    <t>Monitoring threshold</t>
  </si>
  <si>
    <t>0.10 to 0.30</t>
  </si>
  <si>
    <t>Drift review convention</t>
  </si>
  <si>
    <t>Forecast WAPE alert threshold</t>
  </si>
  <si>
    <t>Operational tolerance</t>
  </si>
  <si>
    <t>Budget cap - constrained</t>
  </si>
  <si>
    <t>EUR</t>
  </si>
  <si>
    <t>Optimization constraint</t>
  </si>
  <si>
    <t>&gt; 0</t>
  </si>
  <si>
    <t>Scenario capacity</t>
  </si>
  <si>
    <t>Budget cap - balanced</t>
  </si>
  <si>
    <t>Budget cap - expanded</t>
  </si>
  <si>
    <t>Field capacity - constrained</t>
  </si>
  <si>
    <t>units</t>
  </si>
  <si>
    <t>Field capacity - balanced</t>
  </si>
  <si>
    <t>Field capacity - expanded</t>
  </si>
  <si>
    <t>Contact cap - constrained</t>
  </si>
  <si>
    <t>contacts</t>
  </si>
  <si>
    <t>Contact cap - balanced</t>
  </si>
  <si>
    <t>Contact cap - expanded</t>
  </si>
  <si>
    <t>SPECIALTY CARE AI CONTROL TOWER — EXECUTIVE DASHBOARD</t>
  </si>
  <si>
    <t>Synthetic French specialty-care decision-support system | model evidence, constraints and Responsible AI gates</t>
  </si>
  <si>
    <t>DATA FOUNDATION</t>
  </si>
  <si>
    <t>PROPENSITY</t>
  </si>
  <si>
    <t>FORECAST</t>
  </si>
  <si>
    <t>SEGMENTATION</t>
  </si>
  <si>
    <t>OPTIMIZATION</t>
  </si>
  <si>
    <t>RESPONSIBLE AI</t>
  </si>
  <si>
    <t>PRODUCTION</t>
  </si>
  <si>
    <t>83,200 HCP-week rows | gold completeness 100%</t>
  </si>
  <si>
    <t>ROC AUC | top-decile lift 2.20×</t>
  </si>
  <si>
    <t>Champion WAPE | LightGBM Poisson</t>
  </si>
  <si>
    <t>Silhouette | 3 interpretable segments</t>
  </si>
  <si>
    <t>Modeled incremental starts | selected scenario</t>
  </si>
  <si>
    <t>Regional AUC gap | review gate active</t>
  </si>
  <si>
    <t>Automated contract/API tests | containerized API</t>
  </si>
  <si>
    <t>EXCEL ↔ PYTHON RECONCILIATION</t>
  </si>
  <si>
    <t>MODEL LIFECYCLE &amp; HUMAN OVERSIGHT</t>
  </si>
  <si>
    <t>Control</t>
  </si>
  <si>
    <t>Excel result</t>
  </si>
  <si>
    <t>Python / expected</t>
  </si>
  <si>
    <t>Tolerance</t>
  </si>
  <si>
    <t>Module</t>
  </si>
  <si>
    <t>Primary use</t>
  </si>
  <si>
    <t>Human gate</t>
  </si>
  <si>
    <t>Monitoring metric</t>
  </si>
  <si>
    <t>Forecast WAPE</t>
  </si>
  <si>
    <t>03_FORECAST</t>
  </si>
  <si>
    <t>Propensity</t>
  </si>
  <si>
    <t>Champion</t>
  </si>
  <si>
    <t>Opportunity ranking</t>
  </si>
  <si>
    <t>Required</t>
  </si>
  <si>
    <t>Regional AUC gap</t>
  </si>
  <si>
    <t>09_RAI_REGISTER</t>
  </si>
  <si>
    <t>Interval coverage</t>
  </si>
  <si>
    <t>Forecast LightGBM</t>
  </si>
  <si>
    <t>Territory planning</t>
  </si>
  <si>
    <t>WAPE + coverage</t>
  </si>
  <si>
    <t>Budget used</t>
  </si>
  <si>
    <t>06_NBA_PLAN</t>
  </si>
  <si>
    <t>Forecast LSTM</t>
  </si>
  <si>
    <t>Challenger</t>
  </si>
  <si>
    <t>Deep-learning benchmark</t>
  </si>
  <si>
    <t>No deployment</t>
  </si>
  <si>
    <t>WAPE comparison</t>
  </si>
  <si>
    <t>Field capacity used</t>
  </si>
  <si>
    <t>Segmentation</t>
  </si>
  <si>
    <t>Analytical</t>
  </si>
  <si>
    <t>HCP archetypes</t>
  </si>
  <si>
    <t>Silhouette + stability</t>
  </si>
  <si>
    <t>05_SEGMENTS</t>
  </si>
  <si>
    <t>Contact capacity used</t>
  </si>
  <si>
    <t>NLP/RAG</t>
  </si>
  <si>
    <t>Prototype</t>
  </si>
  <si>
    <t>Approved-content retrieval</t>
  </si>
  <si>
    <t>Mandatory escalation</t>
  </si>
  <si>
    <t>Escalation recall</t>
  </si>
  <si>
    <t>Consent violations</t>
  </si>
  <si>
    <t>Optimization</t>
  </si>
  <si>
    <t>Decision support</t>
  </si>
  <si>
    <t>Capacity-constrained allocation</t>
  </si>
  <si>
    <t>Explicit approval</t>
  </si>
  <si>
    <t>Consent + capacity</t>
  </si>
  <si>
    <t>Gold row count</t>
  </si>
  <si>
    <t>08_DATA_QUALITY</t>
  </si>
  <si>
    <t>API / CI</t>
  </si>
  <si>
    <t>Controlled prototype</t>
  </si>
  <si>
    <t>Reproducible scoring</t>
  </si>
  <si>
    <t>No autonomous action</t>
  </si>
  <si>
    <t>Readiness + tests</t>
  </si>
  <si>
    <t>src/api + tests</t>
  </si>
  <si>
    <t>SENIOR REVIEW NOTES</t>
  </si>
  <si>
    <t>Decision-use boundary</t>
  </si>
  <si>
    <t>Modeled starts are optimization utilities, not causal effects.</t>
  </si>
  <si>
    <t>Forecast selection</t>
  </si>
  <si>
    <t>LightGBM retained under 2% complexity-aware promotion gate; LSTM challenger.</t>
  </si>
  <si>
    <t>Adaptive intervals are empirically monitored.</t>
  </si>
  <si>
    <t>Responsible AI</t>
  </si>
  <si>
    <t>Regional AUC gap remains a review item.</t>
  </si>
  <si>
    <t>Synthetic scope</t>
  </si>
  <si>
    <t>No real patient or HCP identity.</t>
  </si>
  <si>
    <t>Production readiness</t>
  </si>
  <si>
    <t>Security/platform review required before real use.</t>
  </si>
  <si>
    <t>Data architecture</t>
  </si>
  <si>
    <t>Bronze/silver/gold controls and row reconciliation are explicit.</t>
  </si>
  <si>
    <t>Business translation</t>
  </si>
  <si>
    <t>Each output links to a decision or gate.</t>
  </si>
  <si>
    <t>Excel evidence</t>
  </si>
  <si>
    <t>Blue assumptions; yellow Python outputs; green formulas.</t>
  </si>
  <si>
    <t>Monitoring</t>
  </si>
  <si>
    <t>PSI, Brier, WAPE, coverage, AUC and consent monitored.</t>
  </si>
  <si>
    <t>Auditability</t>
  </si>
  <si>
    <t>Model cards, dictionary, tests and manifest.</t>
  </si>
  <si>
    <t>Limitations</t>
  </si>
  <si>
    <t>No clinical or autonomous action.</t>
  </si>
  <si>
    <t>Coverage of methods</t>
  </si>
  <si>
    <t>Supervised, unsupervised, forecasting, deep learning, Bayesian, NLP/RAG and MILP.</t>
  </si>
  <si>
    <t>Cloud / big data</t>
  </si>
  <si>
    <t>Spark, Databricks pattern, Docker, Terraform and AWS artifacts.</t>
  </si>
  <si>
    <t>Visualization</t>
  </si>
  <si>
    <t>Excel plus Power BI/Tableau-ready assets.</t>
  </si>
  <si>
    <t>Software engineering</t>
  </si>
  <si>
    <t>Typed API, cached loaders, readiness, tests and CI.</t>
  </si>
  <si>
    <t>Governance</t>
  </si>
  <si>
    <t>Human oversight is a system requirement.</t>
  </si>
  <si>
    <t>Final position</t>
  </si>
  <si>
    <t>Controlled senior-reviewable prototype.</t>
  </si>
  <si>
    <t>TERRITORY FORECAST BACKTEST</t>
  </si>
  <si>
    <t>Chronological holdout weeks 92-103 | LightGBM champion under 2% promotion gate | LSTM challenger | adaptive split-conformal intervals</t>
  </si>
  <si>
    <t>Model</t>
  </si>
  <si>
    <t>MAE</t>
  </si>
  <si>
    <t>RMSE</t>
  </si>
  <si>
    <t>WAPE</t>
  </si>
  <si>
    <t>R²</t>
  </si>
  <si>
    <t>Feature</t>
  </si>
  <si>
    <t>Importance</t>
  </si>
  <si>
    <t>Seasonal naive (lag 52)</t>
  </si>
  <si>
    <t>sin_52</t>
  </si>
  <si>
    <t>LightGBM Poisson</t>
  </si>
  <si>
    <t>rolling_mean_4</t>
  </si>
  <si>
    <t>LSTM challenger</t>
  </si>
  <si>
    <t>stock_availability</t>
  </si>
  <si>
    <t>rolling_mean_13</t>
  </si>
  <si>
    <t>lag_26</t>
  </si>
  <si>
    <t>cos_52</t>
  </si>
  <si>
    <t>access_barrier</t>
  </si>
  <si>
    <t>Territory</t>
  </si>
  <si>
    <t>Region</t>
  </si>
  <si>
    <t>Week start</t>
  </si>
  <si>
    <t>Week index</t>
  </si>
  <si>
    <t>Actual starts</t>
  </si>
  <si>
    <t>LightGBM</t>
  </si>
  <si>
    <t>LSTM</t>
  </si>
  <si>
    <t>Lower interval</t>
  </si>
  <si>
    <t>Upper interval</t>
  </si>
  <si>
    <t>Half-width</t>
  </si>
  <si>
    <t>Abs champion error</t>
  </si>
  <si>
    <t>Row APE</t>
  </si>
  <si>
    <t>Interval hit</t>
  </si>
  <si>
    <t>Naive abs error</t>
  </si>
  <si>
    <t>LightGBM abs error</t>
  </si>
  <si>
    <t>LSTM abs error</t>
  </si>
  <si>
    <t>Error reduction vs baseline</t>
  </si>
  <si>
    <t>Row winner</t>
  </si>
  <si>
    <t>Territory actual</t>
  </si>
  <si>
    <t>Territory champion</t>
  </si>
  <si>
    <t>Territory WAPE</t>
  </si>
  <si>
    <t>T01</t>
  </si>
  <si>
    <t>Auvergne-Rhône-Alpes</t>
  </si>
  <si>
    <t>2025-10-06</t>
  </si>
  <si>
    <t>2025-10-13</t>
  </si>
  <si>
    <t>2025-10-20</t>
  </si>
  <si>
    <t>2025-10-27</t>
  </si>
  <si>
    <t>2025-11-03</t>
  </si>
  <si>
    <t>2025-11-10</t>
  </si>
  <si>
    <t>2025-11-17</t>
  </si>
  <si>
    <t>2025-11-24</t>
  </si>
  <si>
    <t>2025-12-01</t>
  </si>
  <si>
    <t>2025-12-08</t>
  </si>
  <si>
    <t>2025-12-15</t>
  </si>
  <si>
    <t>2025-12-22</t>
  </si>
  <si>
    <t>T02</t>
  </si>
  <si>
    <t>T03</t>
  </si>
  <si>
    <t>T04</t>
  </si>
  <si>
    <t>T05</t>
  </si>
  <si>
    <t>T06</t>
  </si>
  <si>
    <t>T07</t>
  </si>
  <si>
    <t>Bourgogne-Franche-Comté</t>
  </si>
  <si>
    <t>T08</t>
  </si>
  <si>
    <t>T09</t>
  </si>
  <si>
    <t>Bretagne</t>
  </si>
  <si>
    <t>T10</t>
  </si>
  <si>
    <t>T11</t>
  </si>
  <si>
    <t>T12</t>
  </si>
  <si>
    <t>Centre-Val de Loire</t>
  </si>
  <si>
    <t>T13</t>
  </si>
  <si>
    <t>T14</t>
  </si>
  <si>
    <t>Corse</t>
  </si>
  <si>
    <t>T15</t>
  </si>
  <si>
    <t>T16</t>
  </si>
  <si>
    <t>Grand Est</t>
  </si>
  <si>
    <t>T17</t>
  </si>
  <si>
    <t>T18</t>
  </si>
  <si>
    <t>T19</t>
  </si>
  <si>
    <t>T20</t>
  </si>
  <si>
    <t>Hauts-de-France</t>
  </si>
  <si>
    <t>T21</t>
  </si>
  <si>
    <t>T22</t>
  </si>
  <si>
    <t>T23</t>
  </si>
  <si>
    <t>T24</t>
  </si>
  <si>
    <t>Île-de-France</t>
  </si>
  <si>
    <t>T25</t>
  </si>
  <si>
    <t>T26</t>
  </si>
  <si>
    <t>T27</t>
  </si>
  <si>
    <t>T28</t>
  </si>
  <si>
    <t>T29</t>
  </si>
  <si>
    <t>T30</t>
  </si>
  <si>
    <t>T31</t>
  </si>
  <si>
    <t>T32</t>
  </si>
  <si>
    <t>Normandie</t>
  </si>
  <si>
    <t>T33</t>
  </si>
  <si>
    <t>T34</t>
  </si>
  <si>
    <t>Nouvelle-Aquitaine</t>
  </si>
  <si>
    <t>T35</t>
  </si>
  <si>
    <t>T36</t>
  </si>
  <si>
    <t>T37</t>
  </si>
  <si>
    <t>T38</t>
  </si>
  <si>
    <t>Occitanie</t>
  </si>
  <si>
    <t>T39</t>
  </si>
  <si>
    <t>T40</t>
  </si>
  <si>
    <t>T41</t>
  </si>
  <si>
    <t>T42</t>
  </si>
  <si>
    <t>Pays de la Loire</t>
  </si>
  <si>
    <t>T43</t>
  </si>
  <si>
    <t>T44</t>
  </si>
  <si>
    <t>T45</t>
  </si>
  <si>
    <t>Provence-Alpes-Côte d'Azur</t>
  </si>
  <si>
    <t>T46</t>
  </si>
  <si>
    <t>T47</t>
  </si>
  <si>
    <t>T48</t>
  </si>
  <si>
    <t>HCP PROPENSITY SCORING</t>
  </si>
  <si>
    <t>LightGBM classification evidence | latest scoring month | ranking and controls recomputed in Excel</t>
  </si>
  <si>
    <t>Metric</t>
  </si>
  <si>
    <t>Python result</t>
  </si>
  <si>
    <t>Excel control</t>
  </si>
  <si>
    <t>n</t>
  </si>
  <si>
    <t>ROC AUC</t>
  </si>
  <si>
    <t>Mean score</t>
  </si>
  <si>
    <t>Observed rate</t>
  </si>
  <si>
    <t>PR AUC</t>
  </si>
  <si>
    <t>Brier score</t>
  </si>
  <si>
    <t>Top-decile lift</t>
  </si>
  <si>
    <t>HCP ID</t>
  </si>
  <si>
    <t>Scoring month</t>
  </si>
  <si>
    <t>Specialty</t>
  </si>
  <si>
    <t>Python segment</t>
  </si>
  <si>
    <t>Observed response</t>
  </si>
  <si>
    <t>Propensity score</t>
  </si>
  <si>
    <t>Rank</t>
  </si>
  <si>
    <t>Percentile</t>
  </si>
  <si>
    <t>High-score flag</t>
  </si>
  <si>
    <t>Priority tier</t>
  </si>
  <si>
    <t>Excel action rule</t>
  </si>
  <si>
    <t>Score band</t>
  </si>
  <si>
    <t>Human review</t>
  </si>
  <si>
    <t>HCP0001</t>
  </si>
  <si>
    <t>2025-11-01</t>
  </si>
  <si>
    <t>Dermatology</t>
  </si>
  <si>
    <t>Access-constrained / maintain</t>
  </si>
  <si>
    <t>HCP0002</t>
  </si>
  <si>
    <t>Pulmonology</t>
  </si>
  <si>
    <t>Low-engagement / nurture</t>
  </si>
  <si>
    <t>HCP0003</t>
  </si>
  <si>
    <t>Rheumatology</t>
  </si>
  <si>
    <t>High-potential omnichannel</t>
  </si>
  <si>
    <t>HCP0004</t>
  </si>
  <si>
    <t>HCP0005</t>
  </si>
  <si>
    <t>Gastroenterology</t>
  </si>
  <si>
    <t>HCP0006</t>
  </si>
  <si>
    <t>HCP0007</t>
  </si>
  <si>
    <t>HCP0008</t>
  </si>
  <si>
    <t>HCP0009</t>
  </si>
  <si>
    <t>HCP0010</t>
  </si>
  <si>
    <t>HCP0011</t>
  </si>
  <si>
    <t>HCP0012</t>
  </si>
  <si>
    <t>HCP0013</t>
  </si>
  <si>
    <t>HCP0014</t>
  </si>
  <si>
    <t>HCP0015</t>
  </si>
  <si>
    <t>HCP0016</t>
  </si>
  <si>
    <t>HCP0017</t>
  </si>
  <si>
    <t>HCP0018</t>
  </si>
  <si>
    <t>HCP0019</t>
  </si>
  <si>
    <t>HCP0020</t>
  </si>
  <si>
    <t>Internal Medicine</t>
  </si>
  <si>
    <t>HCP0021</t>
  </si>
  <si>
    <t>HCP0022</t>
  </si>
  <si>
    <t>HCP0023</t>
  </si>
  <si>
    <t>HCP0024</t>
  </si>
  <si>
    <t>HCP0025</t>
  </si>
  <si>
    <t>HCP0026</t>
  </si>
  <si>
    <t>HCP0027</t>
  </si>
  <si>
    <t>HCP0028</t>
  </si>
  <si>
    <t>HCP0029</t>
  </si>
  <si>
    <t>HCP0030</t>
  </si>
  <si>
    <t>HCP0031</t>
  </si>
  <si>
    <t>HCP0032</t>
  </si>
  <si>
    <t>HCP0033</t>
  </si>
  <si>
    <t>HCP0034</t>
  </si>
  <si>
    <t>HCP0035</t>
  </si>
  <si>
    <t>HCP0036</t>
  </si>
  <si>
    <t>HCP0037</t>
  </si>
  <si>
    <t>HCP0038</t>
  </si>
  <si>
    <t>HCP0039</t>
  </si>
  <si>
    <t>HCP0040</t>
  </si>
  <si>
    <t>HCP0041</t>
  </si>
  <si>
    <t>HCP0042</t>
  </si>
  <si>
    <t>HCP0043</t>
  </si>
  <si>
    <t>HCP0044</t>
  </si>
  <si>
    <t>HCP0045</t>
  </si>
  <si>
    <t>HCP0046</t>
  </si>
  <si>
    <t>HCP0047</t>
  </si>
  <si>
    <t>HCP0048</t>
  </si>
  <si>
    <t>HCP0049</t>
  </si>
  <si>
    <t>HCP0050</t>
  </si>
  <si>
    <t>HCP0051</t>
  </si>
  <si>
    <t>HCP0052</t>
  </si>
  <si>
    <t>HCP0053</t>
  </si>
  <si>
    <t>HCP0054</t>
  </si>
  <si>
    <t>HCP0055</t>
  </si>
  <si>
    <t>HCP0056</t>
  </si>
  <si>
    <t>HCP0057</t>
  </si>
  <si>
    <t>HCP0058</t>
  </si>
  <si>
    <t>HCP0059</t>
  </si>
  <si>
    <t>HCP0060</t>
  </si>
  <si>
    <t>HCP0061</t>
  </si>
  <si>
    <t>HCP0062</t>
  </si>
  <si>
    <t>HCP0063</t>
  </si>
  <si>
    <t>HCP0064</t>
  </si>
  <si>
    <t>HCP0065</t>
  </si>
  <si>
    <t>HCP0066</t>
  </si>
  <si>
    <t>HCP0067</t>
  </si>
  <si>
    <t>HCP0068</t>
  </si>
  <si>
    <t>HCP0069</t>
  </si>
  <si>
    <t>HCP0070</t>
  </si>
  <si>
    <t>HCP0071</t>
  </si>
  <si>
    <t>HCP0072</t>
  </si>
  <si>
    <t>HCP0073</t>
  </si>
  <si>
    <t>HCP0074</t>
  </si>
  <si>
    <t>HCP0075</t>
  </si>
  <si>
    <t>HCP0076</t>
  </si>
  <si>
    <t>HCP0077</t>
  </si>
  <si>
    <t>HCP0078</t>
  </si>
  <si>
    <t>HCP0079</t>
  </si>
  <si>
    <t>HCP0080</t>
  </si>
  <si>
    <t>HCP0081</t>
  </si>
  <si>
    <t>HCP0082</t>
  </si>
  <si>
    <t>HCP0083</t>
  </si>
  <si>
    <t>HCP0084</t>
  </si>
  <si>
    <t>HCP0085</t>
  </si>
  <si>
    <t>HCP0086</t>
  </si>
  <si>
    <t>HCP0087</t>
  </si>
  <si>
    <t>HCP0088</t>
  </si>
  <si>
    <t>HCP0089</t>
  </si>
  <si>
    <t>HCP0090</t>
  </si>
  <si>
    <t>HCP0091</t>
  </si>
  <si>
    <t>HCP0092</t>
  </si>
  <si>
    <t>HCP0093</t>
  </si>
  <si>
    <t>HCP0094</t>
  </si>
  <si>
    <t>HCP0095</t>
  </si>
  <si>
    <t>HCP0096</t>
  </si>
  <si>
    <t>HCP0097</t>
  </si>
  <si>
    <t>HCP0098</t>
  </si>
  <si>
    <t>HCP0099</t>
  </si>
  <si>
    <t>HCP0100</t>
  </si>
  <si>
    <t>HCP0101</t>
  </si>
  <si>
    <t>HCP0102</t>
  </si>
  <si>
    <t>HCP0103</t>
  </si>
  <si>
    <t>HCP0104</t>
  </si>
  <si>
    <t>HCP0105</t>
  </si>
  <si>
    <t>HCP0106</t>
  </si>
  <si>
    <t>HCP0107</t>
  </si>
  <si>
    <t>HCP0108</t>
  </si>
  <si>
    <t>HCP0109</t>
  </si>
  <si>
    <t>HCP0110</t>
  </si>
  <si>
    <t>HCP0111</t>
  </si>
  <si>
    <t>HCP0112</t>
  </si>
  <si>
    <t>HCP0113</t>
  </si>
  <si>
    <t>HCP0114</t>
  </si>
  <si>
    <t>HCP0115</t>
  </si>
  <si>
    <t>HCP0116</t>
  </si>
  <si>
    <t>HCP0117</t>
  </si>
  <si>
    <t>HCP0118</t>
  </si>
  <si>
    <t>HCP0119</t>
  </si>
  <si>
    <t>HCP0120</t>
  </si>
  <si>
    <t>HCP0121</t>
  </si>
  <si>
    <t>HCP0122</t>
  </si>
  <si>
    <t>HCP0123</t>
  </si>
  <si>
    <t>HCP0124</t>
  </si>
  <si>
    <t>HCP0125</t>
  </si>
  <si>
    <t>HCP0126</t>
  </si>
  <si>
    <t>HCP0127</t>
  </si>
  <si>
    <t>HCP0128</t>
  </si>
  <si>
    <t>HCP0129</t>
  </si>
  <si>
    <t>HCP0130</t>
  </si>
  <si>
    <t>HCP0131</t>
  </si>
  <si>
    <t>HCP0132</t>
  </si>
  <si>
    <t>HCP0133</t>
  </si>
  <si>
    <t>HCP0134</t>
  </si>
  <si>
    <t>HCP0135</t>
  </si>
  <si>
    <t>HCP0136</t>
  </si>
  <si>
    <t>HCP0137</t>
  </si>
  <si>
    <t>HCP0138</t>
  </si>
  <si>
    <t>HCP0139</t>
  </si>
  <si>
    <t>HCP0140</t>
  </si>
  <si>
    <t>HCP0141</t>
  </si>
  <si>
    <t>HCP0142</t>
  </si>
  <si>
    <t>HCP0143</t>
  </si>
  <si>
    <t>HCP0144</t>
  </si>
  <si>
    <t>HCP0145</t>
  </si>
  <si>
    <t>HCP0146</t>
  </si>
  <si>
    <t>HCP0147</t>
  </si>
  <si>
    <t>HCP0148</t>
  </si>
  <si>
    <t>HCP0149</t>
  </si>
  <si>
    <t>HCP0150</t>
  </si>
  <si>
    <t>HCP0151</t>
  </si>
  <si>
    <t>HCP0152</t>
  </si>
  <si>
    <t>HCP0153</t>
  </si>
  <si>
    <t>HCP0154</t>
  </si>
  <si>
    <t>HCP0155</t>
  </si>
  <si>
    <t>HCP0156</t>
  </si>
  <si>
    <t>HCP0157</t>
  </si>
  <si>
    <t>HCP0158</t>
  </si>
  <si>
    <t>HCP0159</t>
  </si>
  <si>
    <t>HCP0160</t>
  </si>
  <si>
    <t>HCP0161</t>
  </si>
  <si>
    <t>HCP0162</t>
  </si>
  <si>
    <t>HCP0163</t>
  </si>
  <si>
    <t>HCP0164</t>
  </si>
  <si>
    <t>HCP0165</t>
  </si>
  <si>
    <t>HCP0166</t>
  </si>
  <si>
    <t>HCP0167</t>
  </si>
  <si>
    <t>HCP0168</t>
  </si>
  <si>
    <t>HCP0169</t>
  </si>
  <si>
    <t>HCP0170</t>
  </si>
  <si>
    <t>HCP0171</t>
  </si>
  <si>
    <t>HCP0172</t>
  </si>
  <si>
    <t>HCP0173</t>
  </si>
  <si>
    <t>HCP0174</t>
  </si>
  <si>
    <t>HCP0175</t>
  </si>
  <si>
    <t>HCP0176</t>
  </si>
  <si>
    <t>HCP0177</t>
  </si>
  <si>
    <t>HCP0178</t>
  </si>
  <si>
    <t>HCP0179</t>
  </si>
  <si>
    <t>HCP0180</t>
  </si>
  <si>
    <t>HCP0181</t>
  </si>
  <si>
    <t>HCP0182</t>
  </si>
  <si>
    <t>HCP0183</t>
  </si>
  <si>
    <t>HCP0184</t>
  </si>
  <si>
    <t>HCP0185</t>
  </si>
  <si>
    <t>HCP0186</t>
  </si>
  <si>
    <t>HCP0187</t>
  </si>
  <si>
    <t>HCP0188</t>
  </si>
  <si>
    <t>HCP0189</t>
  </si>
  <si>
    <t>HCP0190</t>
  </si>
  <si>
    <t>HCP0191</t>
  </si>
  <si>
    <t>HCP0192</t>
  </si>
  <si>
    <t>HCP0193</t>
  </si>
  <si>
    <t>HCP0194</t>
  </si>
  <si>
    <t>HCP0195</t>
  </si>
  <si>
    <t>HCP0196</t>
  </si>
  <si>
    <t>HCP0197</t>
  </si>
  <si>
    <t>HCP0198</t>
  </si>
  <si>
    <t>HCP0199</t>
  </si>
  <si>
    <t>HCP0200</t>
  </si>
  <si>
    <t>HCP0201</t>
  </si>
  <si>
    <t>HCP0202</t>
  </si>
  <si>
    <t>HCP0203</t>
  </si>
  <si>
    <t>HCP0204</t>
  </si>
  <si>
    <t>HCP0205</t>
  </si>
  <si>
    <t>HCP0206</t>
  </si>
  <si>
    <t>HCP0207</t>
  </si>
  <si>
    <t>HCP0208</t>
  </si>
  <si>
    <t>HCP0209</t>
  </si>
  <si>
    <t>HCP0210</t>
  </si>
  <si>
    <t>HCP0211</t>
  </si>
  <si>
    <t>HCP0212</t>
  </si>
  <si>
    <t>HCP0213</t>
  </si>
  <si>
    <t>HCP0214</t>
  </si>
  <si>
    <t>HCP0215</t>
  </si>
  <si>
    <t>HCP0216</t>
  </si>
  <si>
    <t>HCP0217</t>
  </si>
  <si>
    <t>HCP0218</t>
  </si>
  <si>
    <t>HCP0219</t>
  </si>
  <si>
    <t>HCP0220</t>
  </si>
  <si>
    <t>HCP0221</t>
  </si>
  <si>
    <t>HCP0222</t>
  </si>
  <si>
    <t>HCP0223</t>
  </si>
  <si>
    <t>HCP0224</t>
  </si>
  <si>
    <t>HCP0225</t>
  </si>
  <si>
    <t>HCP0226</t>
  </si>
  <si>
    <t>HCP0227</t>
  </si>
  <si>
    <t>HCP0228</t>
  </si>
  <si>
    <t>HCP0229</t>
  </si>
  <si>
    <t>HCP0230</t>
  </si>
  <si>
    <t>HCP0231</t>
  </si>
  <si>
    <t>HCP0232</t>
  </si>
  <si>
    <t>HCP0233</t>
  </si>
  <si>
    <t>HCP0234</t>
  </si>
  <si>
    <t>HCP0235</t>
  </si>
  <si>
    <t>HCP0236</t>
  </si>
  <si>
    <t>HCP0237</t>
  </si>
  <si>
    <t>HCP0238</t>
  </si>
  <si>
    <t>HCP0239</t>
  </si>
  <si>
    <t>HCP0240</t>
  </si>
  <si>
    <t>HCP0241</t>
  </si>
  <si>
    <t>HCP0242</t>
  </si>
  <si>
    <t>HCP0243</t>
  </si>
  <si>
    <t>HCP0244</t>
  </si>
  <si>
    <t>HCP0245</t>
  </si>
  <si>
    <t>HCP0246</t>
  </si>
  <si>
    <t>HCP0247</t>
  </si>
  <si>
    <t>HCP0248</t>
  </si>
  <si>
    <t>HCP0249</t>
  </si>
  <si>
    <t>HCP0250</t>
  </si>
  <si>
    <t>HCP0251</t>
  </si>
  <si>
    <t>HCP0252</t>
  </si>
  <si>
    <t>HCP0253</t>
  </si>
  <si>
    <t>HCP0254</t>
  </si>
  <si>
    <t>HCP0255</t>
  </si>
  <si>
    <t>HCP0256</t>
  </si>
  <si>
    <t>HCP0257</t>
  </si>
  <si>
    <t>HCP0258</t>
  </si>
  <si>
    <t>HCP0259</t>
  </si>
  <si>
    <t>HCP0260</t>
  </si>
  <si>
    <t>HCP0261</t>
  </si>
  <si>
    <t>HCP0262</t>
  </si>
  <si>
    <t>HCP0263</t>
  </si>
  <si>
    <t>HCP0264</t>
  </si>
  <si>
    <t>HCP0265</t>
  </si>
  <si>
    <t>HCP0266</t>
  </si>
  <si>
    <t>HCP0267</t>
  </si>
  <si>
    <t>HCP0268</t>
  </si>
  <si>
    <t>HCP0269</t>
  </si>
  <si>
    <t>HCP0270</t>
  </si>
  <si>
    <t>HCP0271</t>
  </si>
  <si>
    <t>HCP0272</t>
  </si>
  <si>
    <t>HCP0273</t>
  </si>
  <si>
    <t>HCP0274</t>
  </si>
  <si>
    <t>HCP0275</t>
  </si>
  <si>
    <t>HCP0276</t>
  </si>
  <si>
    <t>HCP0277</t>
  </si>
  <si>
    <t>HCP0278</t>
  </si>
  <si>
    <t>HCP0279</t>
  </si>
  <si>
    <t>HCP0280</t>
  </si>
  <si>
    <t>HCP0281</t>
  </si>
  <si>
    <t>HCP0282</t>
  </si>
  <si>
    <t>HCP0283</t>
  </si>
  <si>
    <t>HCP0284</t>
  </si>
  <si>
    <t>HCP0285</t>
  </si>
  <si>
    <t>HCP0286</t>
  </si>
  <si>
    <t>HCP0287</t>
  </si>
  <si>
    <t>HCP0288</t>
  </si>
  <si>
    <t>HCP0289</t>
  </si>
  <si>
    <t>HCP0290</t>
  </si>
  <si>
    <t>HCP0291</t>
  </si>
  <si>
    <t>HCP0292</t>
  </si>
  <si>
    <t>HCP0293</t>
  </si>
  <si>
    <t>HCP0294</t>
  </si>
  <si>
    <t>HCP0295</t>
  </si>
  <si>
    <t>HCP0296</t>
  </si>
  <si>
    <t>HCP0297</t>
  </si>
  <si>
    <t>HCP0298</t>
  </si>
  <si>
    <t>HCP0299</t>
  </si>
  <si>
    <t>HCP0300</t>
  </si>
  <si>
    <t>HCP0301</t>
  </si>
  <si>
    <t>HCP0302</t>
  </si>
  <si>
    <t>HCP0303</t>
  </si>
  <si>
    <t>HCP0304</t>
  </si>
  <si>
    <t>HCP0305</t>
  </si>
  <si>
    <t>HCP0306</t>
  </si>
  <si>
    <t>HCP0307</t>
  </si>
  <si>
    <t>HCP0308</t>
  </si>
  <si>
    <t>HCP0309</t>
  </si>
  <si>
    <t>HCP0310</t>
  </si>
  <si>
    <t>HCP0311</t>
  </si>
  <si>
    <t>HCP0312</t>
  </si>
  <si>
    <t>HCP0313</t>
  </si>
  <si>
    <t>HCP0314</t>
  </si>
  <si>
    <t>HCP0315</t>
  </si>
  <si>
    <t>HCP0316</t>
  </si>
  <si>
    <t>HCP0317</t>
  </si>
  <si>
    <t>HCP0318</t>
  </si>
  <si>
    <t>HCP0319</t>
  </si>
  <si>
    <t>HCP0320</t>
  </si>
  <si>
    <t>HCP0321</t>
  </si>
  <si>
    <t>HCP0322</t>
  </si>
  <si>
    <t>HCP0323</t>
  </si>
  <si>
    <t>HCP0324</t>
  </si>
  <si>
    <t>HCP0325</t>
  </si>
  <si>
    <t>HCP0326</t>
  </si>
  <si>
    <t>HCP0327</t>
  </si>
  <si>
    <t>HCP0328</t>
  </si>
  <si>
    <t>HCP0329</t>
  </si>
  <si>
    <t>HCP0330</t>
  </si>
  <si>
    <t>HCP0331</t>
  </si>
  <si>
    <t>HCP0332</t>
  </si>
  <si>
    <t>HCP0333</t>
  </si>
  <si>
    <t>HCP0334</t>
  </si>
  <si>
    <t>HCP0335</t>
  </si>
  <si>
    <t>HCP0336</t>
  </si>
  <si>
    <t>HCP0337</t>
  </si>
  <si>
    <t>HCP0338</t>
  </si>
  <si>
    <t>HCP0339</t>
  </si>
  <si>
    <t>HCP0340</t>
  </si>
  <si>
    <t>HCP0341</t>
  </si>
  <si>
    <t>HCP0342</t>
  </si>
  <si>
    <t>HCP0343</t>
  </si>
  <si>
    <t>HCP0344</t>
  </si>
  <si>
    <t>HCP0345</t>
  </si>
  <si>
    <t>HCP0346</t>
  </si>
  <si>
    <t>HCP0347</t>
  </si>
  <si>
    <t>HCP0348</t>
  </si>
  <si>
    <t>HCP0349</t>
  </si>
  <si>
    <t>HCP0350</t>
  </si>
  <si>
    <t>HCP0351</t>
  </si>
  <si>
    <t>HCP0352</t>
  </si>
  <si>
    <t>HCP0353</t>
  </si>
  <si>
    <t>HCP0354</t>
  </si>
  <si>
    <t>HCP0355</t>
  </si>
  <si>
    <t>HCP0356</t>
  </si>
  <si>
    <t>HCP0357</t>
  </si>
  <si>
    <t>HCP0358</t>
  </si>
  <si>
    <t>HCP0359</t>
  </si>
  <si>
    <t>HCP0360</t>
  </si>
  <si>
    <t>HCP0361</t>
  </si>
  <si>
    <t>HCP0362</t>
  </si>
  <si>
    <t>HCP0363</t>
  </si>
  <si>
    <t>HCP0364</t>
  </si>
  <si>
    <t>HCP0365</t>
  </si>
  <si>
    <t>HCP0366</t>
  </si>
  <si>
    <t>HCP0367</t>
  </si>
  <si>
    <t>HCP0368</t>
  </si>
  <si>
    <t>HCP0369</t>
  </si>
  <si>
    <t>HCP0370</t>
  </si>
  <si>
    <t>HCP0371</t>
  </si>
  <si>
    <t>HCP0372</t>
  </si>
  <si>
    <t>HCP0373</t>
  </si>
  <si>
    <t>HCP0374</t>
  </si>
  <si>
    <t>HCP0375</t>
  </si>
  <si>
    <t>HCP0376</t>
  </si>
  <si>
    <t>HCP0377</t>
  </si>
  <si>
    <t>HCP0378</t>
  </si>
  <si>
    <t>HCP0379</t>
  </si>
  <si>
    <t>HCP0380</t>
  </si>
  <si>
    <t>HCP0381</t>
  </si>
  <si>
    <t>HCP0382</t>
  </si>
  <si>
    <t>HCP0383</t>
  </si>
  <si>
    <t>HCP0384</t>
  </si>
  <si>
    <t>HCP0385</t>
  </si>
  <si>
    <t>HCP0386</t>
  </si>
  <si>
    <t>HCP0387</t>
  </si>
  <si>
    <t>HCP0388</t>
  </si>
  <si>
    <t>HCP0389</t>
  </si>
  <si>
    <t>HCP0390</t>
  </si>
  <si>
    <t>HCP0391</t>
  </si>
  <si>
    <t>HCP0392</t>
  </si>
  <si>
    <t>HCP0393</t>
  </si>
  <si>
    <t>HCP0394</t>
  </si>
  <si>
    <t>HCP0395</t>
  </si>
  <si>
    <t>HCP0396</t>
  </si>
  <si>
    <t>HCP0397</t>
  </si>
  <si>
    <t>HCP0398</t>
  </si>
  <si>
    <t>HCP0399</t>
  </si>
  <si>
    <t>HCP0400</t>
  </si>
  <si>
    <t>HCP0401</t>
  </si>
  <si>
    <t>HCP0402</t>
  </si>
  <si>
    <t>HCP0403</t>
  </si>
  <si>
    <t>HCP0404</t>
  </si>
  <si>
    <t>HCP0405</t>
  </si>
  <si>
    <t>HCP0406</t>
  </si>
  <si>
    <t>HCP0407</t>
  </si>
  <si>
    <t>HCP0408</t>
  </si>
  <si>
    <t>HCP0409</t>
  </si>
  <si>
    <t>HCP0410</t>
  </si>
  <si>
    <t>HCP0411</t>
  </si>
  <si>
    <t>HCP0412</t>
  </si>
  <si>
    <t>HCP0413</t>
  </si>
  <si>
    <t>HCP0414</t>
  </si>
  <si>
    <t>HCP0415</t>
  </si>
  <si>
    <t>HCP0416</t>
  </si>
  <si>
    <t>HCP0417</t>
  </si>
  <si>
    <t>HCP0418</t>
  </si>
  <si>
    <t>HCP0419</t>
  </si>
  <si>
    <t>HCP0420</t>
  </si>
  <si>
    <t>HCP0421</t>
  </si>
  <si>
    <t>HCP0422</t>
  </si>
  <si>
    <t>HCP0423</t>
  </si>
  <si>
    <t>HCP0424</t>
  </si>
  <si>
    <t>HCP0425</t>
  </si>
  <si>
    <t>HCP0426</t>
  </si>
  <si>
    <t>HCP0427</t>
  </si>
  <si>
    <t>HCP0428</t>
  </si>
  <si>
    <t>HCP0429</t>
  </si>
  <si>
    <t>HCP0430</t>
  </si>
  <si>
    <t>HCP0431</t>
  </si>
  <si>
    <t>HCP0432</t>
  </si>
  <si>
    <t>HCP0433</t>
  </si>
  <si>
    <t>HCP0434</t>
  </si>
  <si>
    <t>HCP0435</t>
  </si>
  <si>
    <t>HCP0436</t>
  </si>
  <si>
    <t>HCP0437</t>
  </si>
  <si>
    <t>HCP0438</t>
  </si>
  <si>
    <t>HCP0439</t>
  </si>
  <si>
    <t>HCP0440</t>
  </si>
  <si>
    <t>HCP0441</t>
  </si>
  <si>
    <t>HCP0442</t>
  </si>
  <si>
    <t>HCP0443</t>
  </si>
  <si>
    <t>HCP0444</t>
  </si>
  <si>
    <t>HCP0445</t>
  </si>
  <si>
    <t>HCP0446</t>
  </si>
  <si>
    <t>HCP0447</t>
  </si>
  <si>
    <t>HCP0448</t>
  </si>
  <si>
    <t>HCP0449</t>
  </si>
  <si>
    <t>HCP0450</t>
  </si>
  <si>
    <t>HCP0451</t>
  </si>
  <si>
    <t>HCP0452</t>
  </si>
  <si>
    <t>HCP0453</t>
  </si>
  <si>
    <t>HCP0454</t>
  </si>
  <si>
    <t>HCP0455</t>
  </si>
  <si>
    <t>HCP0456</t>
  </si>
  <si>
    <t>HCP0457</t>
  </si>
  <si>
    <t>HCP0458</t>
  </si>
  <si>
    <t>HCP0459</t>
  </si>
  <si>
    <t>HCP0460</t>
  </si>
  <si>
    <t>HCP0461</t>
  </si>
  <si>
    <t>HCP0462</t>
  </si>
  <si>
    <t>HCP0463</t>
  </si>
  <si>
    <t>HCP0464</t>
  </si>
  <si>
    <t>HCP0465</t>
  </si>
  <si>
    <t>HCP0466</t>
  </si>
  <si>
    <t>HCP0467</t>
  </si>
  <si>
    <t>HCP0468</t>
  </si>
  <si>
    <t>HCP0469</t>
  </si>
  <si>
    <t>HCP0470</t>
  </si>
  <si>
    <t>HCP0471</t>
  </si>
  <si>
    <t>HCP0472</t>
  </si>
  <si>
    <t>HCP0473</t>
  </si>
  <si>
    <t>HCP0474</t>
  </si>
  <si>
    <t>HCP0475</t>
  </si>
  <si>
    <t>HCP0476</t>
  </si>
  <si>
    <t>HCP0477</t>
  </si>
  <si>
    <t>HCP0478</t>
  </si>
  <si>
    <t>HCP0479</t>
  </si>
  <si>
    <t>HCP0480</t>
  </si>
  <si>
    <t>HCP0481</t>
  </si>
  <si>
    <t>HCP0482</t>
  </si>
  <si>
    <t>HCP0483</t>
  </si>
  <si>
    <t>HCP0484</t>
  </si>
  <si>
    <t>HCP0485</t>
  </si>
  <si>
    <t>HCP0486</t>
  </si>
  <si>
    <t>HCP0487</t>
  </si>
  <si>
    <t>HCP0488</t>
  </si>
  <si>
    <t>HCP0489</t>
  </si>
  <si>
    <t>HCP0490</t>
  </si>
  <si>
    <t>HCP0491</t>
  </si>
  <si>
    <t>HCP0492</t>
  </si>
  <si>
    <t>HCP0493</t>
  </si>
  <si>
    <t>HCP0494</t>
  </si>
  <si>
    <t>HCP0495</t>
  </si>
  <si>
    <t>HCP0496</t>
  </si>
  <si>
    <t>HCP0497</t>
  </si>
  <si>
    <t>HCP0498</t>
  </si>
  <si>
    <t>HCP0499</t>
  </si>
  <si>
    <t>HCP0500</t>
  </si>
  <si>
    <t>HCP0501</t>
  </si>
  <si>
    <t>HCP0502</t>
  </si>
  <si>
    <t>HCP0503</t>
  </si>
  <si>
    <t>HCP0504</t>
  </si>
  <si>
    <t>HCP0505</t>
  </si>
  <si>
    <t>HCP0506</t>
  </si>
  <si>
    <t>HCP0507</t>
  </si>
  <si>
    <t>HCP0508</t>
  </si>
  <si>
    <t>HCP0509</t>
  </si>
  <si>
    <t>HCP0510</t>
  </si>
  <si>
    <t>HCP0511</t>
  </si>
  <si>
    <t>HCP0512</t>
  </si>
  <si>
    <t>HCP0513</t>
  </si>
  <si>
    <t>HCP0514</t>
  </si>
  <si>
    <t>HCP0515</t>
  </si>
  <si>
    <t>HCP0516</t>
  </si>
  <si>
    <t>HCP0517</t>
  </si>
  <si>
    <t>HCP0518</t>
  </si>
  <si>
    <t>HCP0519</t>
  </si>
  <si>
    <t>HCP0520</t>
  </si>
  <si>
    <t>HCP0521</t>
  </si>
  <si>
    <t>HCP0522</t>
  </si>
  <si>
    <t>HCP0523</t>
  </si>
  <si>
    <t>HCP0524</t>
  </si>
  <si>
    <t>HCP0525</t>
  </si>
  <si>
    <t>HCP0526</t>
  </si>
  <si>
    <t>HCP0527</t>
  </si>
  <si>
    <t>HCP0528</t>
  </si>
  <si>
    <t>HCP0529</t>
  </si>
  <si>
    <t>HCP0530</t>
  </si>
  <si>
    <t>HCP0531</t>
  </si>
  <si>
    <t>HCP0532</t>
  </si>
  <si>
    <t>HCP0533</t>
  </si>
  <si>
    <t>HCP0534</t>
  </si>
  <si>
    <t>HCP0535</t>
  </si>
  <si>
    <t>HCP0536</t>
  </si>
  <si>
    <t>HCP0537</t>
  </si>
  <si>
    <t>HCP0538</t>
  </si>
  <si>
    <t>HCP0539</t>
  </si>
  <si>
    <t>HCP0540</t>
  </si>
  <si>
    <t>HCP0541</t>
  </si>
  <si>
    <t>HCP0542</t>
  </si>
  <si>
    <t>HCP0543</t>
  </si>
  <si>
    <t>HCP0544</t>
  </si>
  <si>
    <t>HCP0545</t>
  </si>
  <si>
    <t>HCP0546</t>
  </si>
  <si>
    <t>HCP0547</t>
  </si>
  <si>
    <t>HCP0548</t>
  </si>
  <si>
    <t>HCP0549</t>
  </si>
  <si>
    <t>HCP0550</t>
  </si>
  <si>
    <t>HCP0551</t>
  </si>
  <si>
    <t>HCP0552</t>
  </si>
  <si>
    <t>HCP0553</t>
  </si>
  <si>
    <t>HCP0554</t>
  </si>
  <si>
    <t>HCP0555</t>
  </si>
  <si>
    <t>HCP0556</t>
  </si>
  <si>
    <t>HCP0557</t>
  </si>
  <si>
    <t>HCP0558</t>
  </si>
  <si>
    <t>HCP0559</t>
  </si>
  <si>
    <t>HCP0560</t>
  </si>
  <si>
    <t>HCP0561</t>
  </si>
  <si>
    <t>HCP0562</t>
  </si>
  <si>
    <t>HCP0563</t>
  </si>
  <si>
    <t>HCP0564</t>
  </si>
  <si>
    <t>HCP0565</t>
  </si>
  <si>
    <t>HCP0566</t>
  </si>
  <si>
    <t>HCP0567</t>
  </si>
  <si>
    <t>HCP0568</t>
  </si>
  <si>
    <t>HCP0569</t>
  </si>
  <si>
    <t>HCP0570</t>
  </si>
  <si>
    <t>HCP0571</t>
  </si>
  <si>
    <t>HCP0572</t>
  </si>
  <si>
    <t>HCP0573</t>
  </si>
  <si>
    <t>HCP0574</t>
  </si>
  <si>
    <t>HCP0575</t>
  </si>
  <si>
    <t>HCP0576</t>
  </si>
  <si>
    <t>HCP0577</t>
  </si>
  <si>
    <t>HCP0578</t>
  </si>
  <si>
    <t>HCP0579</t>
  </si>
  <si>
    <t>HCP0580</t>
  </si>
  <si>
    <t>HCP0581</t>
  </si>
  <si>
    <t>HCP0582</t>
  </si>
  <si>
    <t>HCP0583</t>
  </si>
  <si>
    <t>HCP0584</t>
  </si>
  <si>
    <t>HCP0585</t>
  </si>
  <si>
    <t>HCP0586</t>
  </si>
  <si>
    <t>HCP0587</t>
  </si>
  <si>
    <t>HCP0588</t>
  </si>
  <si>
    <t>HCP0589</t>
  </si>
  <si>
    <t>HCP0590</t>
  </si>
  <si>
    <t>HCP0591</t>
  </si>
  <si>
    <t>HCP0592</t>
  </si>
  <si>
    <t>HCP0593</t>
  </si>
  <si>
    <t>HCP0594</t>
  </si>
  <si>
    <t>HCP0595</t>
  </si>
  <si>
    <t>HCP0596</t>
  </si>
  <si>
    <t>HCP0597</t>
  </si>
  <si>
    <t>HCP0598</t>
  </si>
  <si>
    <t>HCP0599</t>
  </si>
  <si>
    <t>HCP0600</t>
  </si>
  <si>
    <t>HCP0601</t>
  </si>
  <si>
    <t>HCP0602</t>
  </si>
  <si>
    <t>HCP0603</t>
  </si>
  <si>
    <t>HCP0604</t>
  </si>
  <si>
    <t>HCP0605</t>
  </si>
  <si>
    <t>HCP0606</t>
  </si>
  <si>
    <t>HCP0607</t>
  </si>
  <si>
    <t>HCP0608</t>
  </si>
  <si>
    <t>HCP0609</t>
  </si>
  <si>
    <t>HCP0610</t>
  </si>
  <si>
    <t>HCP0611</t>
  </si>
  <si>
    <t>HCP0612</t>
  </si>
  <si>
    <t>HCP0613</t>
  </si>
  <si>
    <t>HCP0614</t>
  </si>
  <si>
    <t>HCP0615</t>
  </si>
  <si>
    <t>HCP0616</t>
  </si>
  <si>
    <t>HCP0617</t>
  </si>
  <si>
    <t>HCP0618</t>
  </si>
  <si>
    <t>HCP0619</t>
  </si>
  <si>
    <t>HCP0620</t>
  </si>
  <si>
    <t>HCP0621</t>
  </si>
  <si>
    <t>HCP0622</t>
  </si>
  <si>
    <t>HCP0623</t>
  </si>
  <si>
    <t>HCP0624</t>
  </si>
  <si>
    <t>HCP0625</t>
  </si>
  <si>
    <t>HCP0626</t>
  </si>
  <si>
    <t>HCP0627</t>
  </si>
  <si>
    <t>HCP0628</t>
  </si>
  <si>
    <t>HCP0629</t>
  </si>
  <si>
    <t>HCP0630</t>
  </si>
  <si>
    <t>HCP0631</t>
  </si>
  <si>
    <t>HCP0632</t>
  </si>
  <si>
    <t>HCP0633</t>
  </si>
  <si>
    <t>HCP0634</t>
  </si>
  <si>
    <t>HCP0635</t>
  </si>
  <si>
    <t>HCP0636</t>
  </si>
  <si>
    <t>HCP0637</t>
  </si>
  <si>
    <t>HCP0638</t>
  </si>
  <si>
    <t>HCP0639</t>
  </si>
  <si>
    <t>HCP0640</t>
  </si>
  <si>
    <t>HCP0641</t>
  </si>
  <si>
    <t>HCP0642</t>
  </si>
  <si>
    <t>HCP0643</t>
  </si>
  <si>
    <t>HCP0644</t>
  </si>
  <si>
    <t>HCP0645</t>
  </si>
  <si>
    <t>HCP0646</t>
  </si>
  <si>
    <t>HCP0647</t>
  </si>
  <si>
    <t>HCP0648</t>
  </si>
  <si>
    <t>HCP0649</t>
  </si>
  <si>
    <t>HCP0650</t>
  </si>
  <si>
    <t>HCP0651</t>
  </si>
  <si>
    <t>HCP0652</t>
  </si>
  <si>
    <t>HCP0653</t>
  </si>
  <si>
    <t>HCP0654</t>
  </si>
  <si>
    <t>HCP0655</t>
  </si>
  <si>
    <t>HCP0656</t>
  </si>
  <si>
    <t>HCP0657</t>
  </si>
  <si>
    <t>HCP0658</t>
  </si>
  <si>
    <t>HCP0659</t>
  </si>
  <si>
    <t>HCP0660</t>
  </si>
  <si>
    <t>HCP0661</t>
  </si>
  <si>
    <t>HCP0662</t>
  </si>
  <si>
    <t>HCP0663</t>
  </si>
  <si>
    <t>HCP0664</t>
  </si>
  <si>
    <t>HCP0665</t>
  </si>
  <si>
    <t>HCP0666</t>
  </si>
  <si>
    <t>HCP0667</t>
  </si>
  <si>
    <t>HCP0668</t>
  </si>
  <si>
    <t>HCP0669</t>
  </si>
  <si>
    <t>HCP0670</t>
  </si>
  <si>
    <t>HCP0671</t>
  </si>
  <si>
    <t>HCP0672</t>
  </si>
  <si>
    <t>HCP0673</t>
  </si>
  <si>
    <t>HCP0674</t>
  </si>
  <si>
    <t>HCP0675</t>
  </si>
  <si>
    <t>HCP0676</t>
  </si>
  <si>
    <t>HCP0677</t>
  </si>
  <si>
    <t>HCP0678</t>
  </si>
  <si>
    <t>HCP0679</t>
  </si>
  <si>
    <t>HCP0680</t>
  </si>
  <si>
    <t>HCP0681</t>
  </si>
  <si>
    <t>HCP0682</t>
  </si>
  <si>
    <t>HCP0683</t>
  </si>
  <si>
    <t>HCP0684</t>
  </si>
  <si>
    <t>HCP0685</t>
  </si>
  <si>
    <t>HCP0686</t>
  </si>
  <si>
    <t>HCP0687</t>
  </si>
  <si>
    <t>HCP0688</t>
  </si>
  <si>
    <t>HCP0689</t>
  </si>
  <si>
    <t>HCP0690</t>
  </si>
  <si>
    <t>HCP0691</t>
  </si>
  <si>
    <t>HCP0692</t>
  </si>
  <si>
    <t>HCP0693</t>
  </si>
  <si>
    <t>HCP0694</t>
  </si>
  <si>
    <t>HCP0695</t>
  </si>
  <si>
    <t>HCP0696</t>
  </si>
  <si>
    <t>HCP0697</t>
  </si>
  <si>
    <t>HCP0698</t>
  </si>
  <si>
    <t>HCP0699</t>
  </si>
  <si>
    <t>HCP0700</t>
  </si>
  <si>
    <t>HCP0701</t>
  </si>
  <si>
    <t>HCP0702</t>
  </si>
  <si>
    <t>HCP0703</t>
  </si>
  <si>
    <t>HCP0704</t>
  </si>
  <si>
    <t>HCP0705</t>
  </si>
  <si>
    <t>HCP0706</t>
  </si>
  <si>
    <t>HCP0707</t>
  </si>
  <si>
    <t>HCP0708</t>
  </si>
  <si>
    <t>HCP0709</t>
  </si>
  <si>
    <t>HCP0710</t>
  </si>
  <si>
    <t>HCP0711</t>
  </si>
  <si>
    <t>HCP0712</t>
  </si>
  <si>
    <t>HCP0713</t>
  </si>
  <si>
    <t>HCP0714</t>
  </si>
  <si>
    <t>HCP0715</t>
  </si>
  <si>
    <t>HCP0716</t>
  </si>
  <si>
    <t>HCP0717</t>
  </si>
  <si>
    <t>HCP0718</t>
  </si>
  <si>
    <t>HCP0719</t>
  </si>
  <si>
    <t>HCP0720</t>
  </si>
  <si>
    <t>HCP0721</t>
  </si>
  <si>
    <t>HCP0722</t>
  </si>
  <si>
    <t>HCP0723</t>
  </si>
  <si>
    <t>HCP0724</t>
  </si>
  <si>
    <t>HCP0725</t>
  </si>
  <si>
    <t>HCP0726</t>
  </si>
  <si>
    <t>HCP0727</t>
  </si>
  <si>
    <t>HCP0728</t>
  </si>
  <si>
    <t>HCP0729</t>
  </si>
  <si>
    <t>HCP0730</t>
  </si>
  <si>
    <t>HCP0731</t>
  </si>
  <si>
    <t>HCP0732</t>
  </si>
  <si>
    <t>HCP0733</t>
  </si>
  <si>
    <t>HCP0734</t>
  </si>
  <si>
    <t>HCP0735</t>
  </si>
  <si>
    <t>HCP0736</t>
  </si>
  <si>
    <t>HCP0737</t>
  </si>
  <si>
    <t>HCP0738</t>
  </si>
  <si>
    <t>HCP0739</t>
  </si>
  <si>
    <t>HCP0740</t>
  </si>
  <si>
    <t>HCP0741</t>
  </si>
  <si>
    <t>HCP0742</t>
  </si>
  <si>
    <t>HCP0743</t>
  </si>
  <si>
    <t>HCP0744</t>
  </si>
  <si>
    <t>HCP0745</t>
  </si>
  <si>
    <t>HCP0746</t>
  </si>
  <si>
    <t>HCP0747</t>
  </si>
  <si>
    <t>HCP0748</t>
  </si>
  <si>
    <t>HCP0749</t>
  </si>
  <si>
    <t>HCP0750</t>
  </si>
  <si>
    <t>HCP0751</t>
  </si>
  <si>
    <t>HCP0752</t>
  </si>
  <si>
    <t>HCP0753</t>
  </si>
  <si>
    <t>HCP0754</t>
  </si>
  <si>
    <t>HCP0755</t>
  </si>
  <si>
    <t>HCP0756</t>
  </si>
  <si>
    <t>HCP0757</t>
  </si>
  <si>
    <t>HCP0758</t>
  </si>
  <si>
    <t>HCP0759</t>
  </si>
  <si>
    <t>HCP0760</t>
  </si>
  <si>
    <t>HCP0761</t>
  </si>
  <si>
    <t>HCP0762</t>
  </si>
  <si>
    <t>HCP0763</t>
  </si>
  <si>
    <t>HCP0764</t>
  </si>
  <si>
    <t>HCP0765</t>
  </si>
  <si>
    <t>HCP0766</t>
  </si>
  <si>
    <t>HCP0767</t>
  </si>
  <si>
    <t>HCP0768</t>
  </si>
  <si>
    <t>HCP0769</t>
  </si>
  <si>
    <t>HCP0770</t>
  </si>
  <si>
    <t>HCP0771</t>
  </si>
  <si>
    <t>HCP0772</t>
  </si>
  <si>
    <t>HCP0773</t>
  </si>
  <si>
    <t>HCP0774</t>
  </si>
  <si>
    <t>HCP0775</t>
  </si>
  <si>
    <t>HCP0776</t>
  </si>
  <si>
    <t>HCP0777</t>
  </si>
  <si>
    <t>HCP0778</t>
  </si>
  <si>
    <t>HCP0779</t>
  </si>
  <si>
    <t>HCP0780</t>
  </si>
  <si>
    <t>HCP0781</t>
  </si>
  <si>
    <t>HCP0782</t>
  </si>
  <si>
    <t>HCP0783</t>
  </si>
  <si>
    <t>HCP0784</t>
  </si>
  <si>
    <t>HCP0785</t>
  </si>
  <si>
    <t>HCP0786</t>
  </si>
  <si>
    <t>HCP0787</t>
  </si>
  <si>
    <t>HCP0788</t>
  </si>
  <si>
    <t>HCP0789</t>
  </si>
  <si>
    <t>HCP0790</t>
  </si>
  <si>
    <t>HCP0791</t>
  </si>
  <si>
    <t>HCP0792</t>
  </si>
  <si>
    <t>HCP0793</t>
  </si>
  <si>
    <t>HCP0794</t>
  </si>
  <si>
    <t>HCP0795</t>
  </si>
  <si>
    <t>HCP0796</t>
  </si>
  <si>
    <t>HCP0797</t>
  </si>
  <si>
    <t>HCP0798</t>
  </si>
  <si>
    <t>HCP0799</t>
  </si>
  <si>
    <t>HCP0800</t>
  </si>
  <si>
    <t>HCP SEGMENTATION</t>
  </si>
  <si>
    <t>K-Means on standardized behavioral and potential features | silhouette-selected k | PCA retained for visual audit</t>
  </si>
  <si>
    <t>k</t>
  </si>
  <si>
    <t>Silhouette score</t>
  </si>
  <si>
    <t>Cluster</t>
  </si>
  <si>
    <t>Annual starts</t>
  </si>
  <si>
    <t>Mean contacts</t>
  </si>
  <si>
    <t>Email opens</t>
  </si>
  <si>
    <t>Portal sessions</t>
  </si>
  <si>
    <t>Access barrier</t>
  </si>
  <si>
    <t>Potential</t>
  </si>
  <si>
    <t>Digital affinity</t>
  </si>
  <si>
    <t>Business label</t>
  </si>
  <si>
    <t>Segment</t>
  </si>
  <si>
    <t>Excel HCP count</t>
  </si>
  <si>
    <t>Mean email opens</t>
  </si>
  <si>
    <t>Mean portal sessions</t>
  </si>
  <si>
    <t>Mean stock</t>
  </si>
  <si>
    <t>Mean access barrier</t>
  </si>
  <si>
    <t>Potential index</t>
  </si>
  <si>
    <t>Digital consent</t>
  </si>
  <si>
    <t>Tier</t>
  </si>
  <si>
    <t>PCA 1</t>
  </si>
  <si>
    <t>PCA 2</t>
  </si>
  <si>
    <t>Cluster size</t>
  </si>
  <si>
    <t>Segment share</t>
  </si>
  <si>
    <t>Digital-ready</t>
  </si>
  <si>
    <t>Composite value index</t>
  </si>
  <si>
    <t>Review note</t>
  </si>
  <si>
    <t>B</t>
  </si>
  <si>
    <t>D</t>
  </si>
  <si>
    <t>C</t>
  </si>
  <si>
    <t>A</t>
  </si>
  <si>
    <t>NEXT-BEST-ACTION OPTIMIZATION</t>
  </si>
  <si>
    <t>Balanced MILP plan | budget, field, contact and consent controls | modeled value is not a causal effect</t>
  </si>
  <si>
    <t>Limit</t>
  </si>
  <si>
    <t>Interpretation</t>
  </si>
  <si>
    <t>Action</t>
  </si>
  <si>
    <t>Cost EUR</t>
  </si>
  <si>
    <t>Field units</t>
  </si>
  <si>
    <t>Contact units</t>
  </si>
  <si>
    <t>Base uplift</t>
  </si>
  <si>
    <t>Recommended action</t>
  </si>
  <si>
    <t>HCPs</t>
  </si>
  <si>
    <t>Modeled starts</t>
  </si>
  <si>
    <t>Must stay within balanced budget cap</t>
  </si>
  <si>
    <t>None</t>
  </si>
  <si>
    <t>Field visit</t>
  </si>
  <si>
    <t>Must stay within balanced field capacity</t>
  </si>
  <si>
    <t>Approved email</t>
  </si>
  <si>
    <t>Hybrid sequence</t>
  </si>
  <si>
    <t>Must stay within balanced contact cap</t>
  </si>
  <si>
    <t>Remote call</t>
  </si>
  <si>
    <t>Digital actions require recorded consent</t>
  </si>
  <si>
    <t>Modeled starts reconciliation</t>
  </si>
  <si>
    <t>Excel and Python modeled values must reconcile</t>
  </si>
  <si>
    <t>Python action</t>
  </si>
  <si>
    <t>Python cost</t>
  </si>
  <si>
    <t>Python field units</t>
  </si>
  <si>
    <t>Python contacts</t>
  </si>
  <si>
    <t>Python modeled starts</t>
  </si>
  <si>
    <t>Expected starts</t>
  </si>
  <si>
    <t>Excel cost</t>
  </si>
  <si>
    <t>Excel field units</t>
  </si>
  <si>
    <t>Excel contacts</t>
  </si>
  <si>
    <t>Consent eligibility</t>
  </si>
  <si>
    <t>Excel modeled starts</t>
  </si>
  <si>
    <t>Delta vs Python</t>
  </si>
  <si>
    <t>Priority score</t>
  </si>
  <si>
    <t>Approval status</t>
  </si>
  <si>
    <t>BAYESIAN SEGMENT RESPONSE</t>
  </si>
  <si>
    <t>Beta(1,1) prior + Binomial likelihood | 90% credible intervals | descriptive, not causal</t>
  </si>
  <si>
    <t>Responses</t>
  </si>
  <si>
    <t>Python posterior mean</t>
  </si>
  <si>
    <t>Python 90% low</t>
  </si>
  <si>
    <t>Python 90% high</t>
  </si>
  <si>
    <t>Prior alpha</t>
  </si>
  <si>
    <t>Prior beta</t>
  </si>
  <si>
    <t>Excel posterior mean</t>
  </si>
  <si>
    <t>Interval width</t>
  </si>
  <si>
    <t>Conservative rate</t>
  </si>
  <si>
    <t>DATA QUALITY CONTROL</t>
  </si>
  <si>
    <t>Bronze → silver → gold reconciliation | formula-driven issue rates and gates</t>
  </si>
  <si>
    <t>Pipeline control</t>
  </si>
  <si>
    <t>Reference</t>
  </si>
  <si>
    <t>Delta</t>
  </si>
  <si>
    <t>Raw HCP-week rows</t>
  </si>
  <si>
    <t>Duplicate rows removed</t>
  </si>
  <si>
    <t>Gold HCP-week rows</t>
  </si>
  <si>
    <t>Gold completeness</t>
  </si>
  <si>
    <t>Field</t>
  </si>
  <si>
    <t>Issue count</t>
  </si>
  <si>
    <t>Issue type</t>
  </si>
  <si>
    <t>Denominator</t>
  </si>
  <si>
    <t>Issue rate</t>
  </si>
  <si>
    <t>Severity</t>
  </si>
  <si>
    <t>Control owner</t>
  </si>
  <si>
    <t>Treatment</t>
  </si>
  <si>
    <t>Residual risk</t>
  </si>
  <si>
    <t>digital_affinity</t>
  </si>
  <si>
    <t>missing</t>
  </si>
  <si>
    <t>specialty</t>
  </si>
  <si>
    <t>composite_key</t>
  </si>
  <si>
    <t>duplicate</t>
  </si>
  <si>
    <t>RESPONSIBLE AI &amp; MODEL RISK REGISTER</t>
  </si>
  <si>
    <t>Risk-based controls, quantitative gates, human oversight and documented limitations</t>
  </si>
  <si>
    <t>Risk ID</t>
  </si>
  <si>
    <t>System / module</t>
  </si>
  <si>
    <t>Risk statement</t>
  </si>
  <si>
    <t>Stakeholder impact</t>
  </si>
  <si>
    <t>Likelihood (1-5)</t>
  </si>
  <si>
    <t>Impact (1-5)</t>
  </si>
  <si>
    <t>Inherent score</t>
  </si>
  <si>
    <t>Control effectiveness</t>
  </si>
  <si>
    <t>Residual score</t>
  </si>
  <si>
    <t>Observed</t>
  </si>
  <si>
    <t>Threshold</t>
  </si>
  <si>
    <t>Direction</t>
  </si>
  <si>
    <t>Gate status</t>
  </si>
  <si>
    <t>Action / evidence</t>
  </si>
  <si>
    <t>RAI-001</t>
  </si>
  <si>
    <t>Regional discrimination performance varies across subgroups</t>
  </si>
  <si>
    <t>Unequal prioritization quality</t>
  </si>
  <si>
    <t>Regional AUC monitoring + calibration review</t>
  </si>
  <si>
    <t>&lt;=</t>
  </si>
  <si>
    <t>Model owner</t>
  </si>
  <si>
    <t>Investigate sample size, calibration and temporal stability; do not automate allocation</t>
  </si>
  <si>
    <t>RAI-002</t>
  </si>
  <si>
    <t>Next-best action</t>
  </si>
  <si>
    <t>Recommendation treated as automatic commercial decision</t>
  </si>
  <si>
    <t>Loss of human accountability</t>
  </si>
  <si>
    <t>Human approval explicitly required in plan and API</t>
  </si>
  <si>
    <t>Human review modules</t>
  </si>
  <si>
    <t>&gt;=</t>
  </si>
  <si>
    <t>Business owner</t>
  </si>
  <si>
    <t>Retain decision log and approver</t>
  </si>
  <si>
    <t>RAI-003</t>
  </si>
  <si>
    <t>Digital action without recorded consent</t>
  </si>
  <si>
    <t>Compliance and trust impact</t>
  </si>
  <si>
    <t>MILP eligibility constraint + Excel reconciliation</t>
  </si>
  <si>
    <t>Compliance / Data owner</t>
  </si>
  <si>
    <t>Block ineligible recommendation</t>
  </si>
  <si>
    <t>RAI-004</t>
  </si>
  <si>
    <t>Input drift degrades ranking quality</t>
  </si>
  <si>
    <t>Misprioritization</t>
  </si>
  <si>
    <t>Monthly PSI and performance monitoring</t>
  </si>
  <si>
    <t>Contacts PSI</t>
  </si>
  <si>
    <t>Review feature drift and retrain trigger</t>
  </si>
  <si>
    <t>RAI-005</t>
  </si>
  <si>
    <t>Forecast</t>
  </si>
  <si>
    <t>Forecast error exceeds planning tolerance</t>
  </si>
  <si>
    <t>Poor territory planning</t>
  </si>
  <si>
    <t>Chronological holdout + WAPE monitoring</t>
  </si>
  <si>
    <t>Planning owner</t>
  </si>
  <si>
    <t>Review residuals and retrain</t>
  </si>
  <si>
    <t>RAI-006</t>
  </si>
  <si>
    <t>Prediction intervals are under-covering</t>
  </si>
  <si>
    <t>False confidence</t>
  </si>
  <si>
    <t>Adaptive split-conformal coverage gate</t>
  </si>
  <si>
    <t>Recalibrate intervals under drift</t>
  </si>
  <si>
    <t>RAI-007</t>
  </si>
  <si>
    <t>Safety-related text is not escalated</t>
  </si>
  <si>
    <t>Potential safety process failure</t>
  </si>
  <si>
    <t>Approved corpus, structured output and escalation gate</t>
  </si>
  <si>
    <t>Human escalation recall</t>
  </si>
  <si>
    <t>Medical / Safety owner</t>
  </si>
  <si>
    <t>Mandatory routing; no generated clinical advice</t>
  </si>
  <si>
    <t>RAI-008</t>
  </si>
  <si>
    <t>Data boundary</t>
  </si>
  <si>
    <t>Synthetic demonstration mistaken for validated real-world performance</t>
  </si>
  <si>
    <t>Overclaiming readiness</t>
  </si>
  <si>
    <t>Synthetic-data disclosure in every model card and public artifact</t>
  </si>
  <si>
    <t>Disclosure present</t>
  </si>
  <si>
    <t>Project owner</t>
  </si>
  <si>
    <t>Maintain explicit limitation statement</t>
  </si>
  <si>
    <t>DATA DICTIONARY &amp; CONTRACTS</t>
  </si>
  <si>
    <t>Dataset-level grain, keys, expected volumes, sensitivity and formula-driven reconciliation</t>
  </si>
  <si>
    <t>Dataset / evidence</t>
  </si>
  <si>
    <t>Business purpose</t>
  </si>
  <si>
    <t>Grain</t>
  </si>
  <si>
    <t>Primary key</t>
  </si>
  <si>
    <t>Workbook row count</t>
  </si>
  <si>
    <t>Expected rows</t>
  </si>
  <si>
    <t>Sensitivity</t>
  </si>
  <si>
    <t>Source artifact</t>
  </si>
  <si>
    <t>Forecast holdout</t>
  </si>
  <si>
    <t>Territory demand forecast and intervals</t>
  </si>
  <si>
    <t>territory-week</t>
  </si>
  <si>
    <t>territory_id + week_index</t>
  </si>
  <si>
    <t>Synthetic operational</t>
  </si>
  <si>
    <t>data/processed/forecast_backtest.csv</t>
  </si>
  <si>
    <t>Latest propensity scores</t>
  </si>
  <si>
    <t>HCP prioritization evidence</t>
  </si>
  <si>
    <t>HCP latest month</t>
  </si>
  <si>
    <t>hcp_id</t>
  </si>
  <si>
    <t>Synthetic HCP-level</t>
  </si>
  <si>
    <t>data/processed/propensity_scores.csv</t>
  </si>
  <si>
    <t>HCP segments</t>
  </si>
  <si>
    <t>Behavioral segmentation</t>
  </si>
  <si>
    <t>HCP</t>
  </si>
  <si>
    <t>data/processed/hcp_segments.csv</t>
  </si>
  <si>
    <t>NBA balanced plan</t>
  </si>
  <si>
    <t>Constrained action allocation</t>
  </si>
  <si>
    <t>Synthetic decision-support</t>
  </si>
  <si>
    <t>data/processed/next_best_action_plan.csv</t>
  </si>
  <si>
    <t>Bayesian response</t>
  </si>
  <si>
    <t>Segment uncertainty summary</t>
  </si>
  <si>
    <t>segment</t>
  </si>
  <si>
    <t>Aggregate synthetic</t>
  </si>
  <si>
    <t>outputs/tables/bayesian_segment_response.csv</t>
  </si>
  <si>
    <t>Data quality issues</t>
  </si>
  <si>
    <t>Data pipeline exceptions</t>
  </si>
  <si>
    <t>field + issue type</t>
  </si>
  <si>
    <t>field + issue_type</t>
  </si>
  <si>
    <t>Technical metadata</t>
  </si>
  <si>
    <t>outputs/tables/data_quality_issues.csv</t>
  </si>
  <si>
    <t>Responsible AI register</t>
  </si>
  <si>
    <t>Model risk controls</t>
  </si>
  <si>
    <t>risk</t>
  </si>
  <si>
    <t>risk_id</t>
  </si>
  <si>
    <t>Governance metadata</t>
  </si>
  <si>
    <t>docs/responsible_ai_assessment.md</t>
  </si>
  <si>
    <t>Optimization scenarios</t>
  </si>
  <si>
    <t>Capacity sensitivity</t>
  </si>
  <si>
    <t>scenario</t>
  </si>
  <si>
    <t>outputs/tables/optimization_scenarios.csv</t>
  </si>
  <si>
    <t>Gold HCP-week layer</t>
  </si>
  <si>
    <t>Feature and analytical layer</t>
  </si>
  <si>
    <t>HCP-week</t>
  </si>
  <si>
    <t>hcp_id + week_start</t>
  </si>
  <si>
    <t>data/processed/hcp_weekly_gold.csv</t>
  </si>
  <si>
    <t>CRM interaction raw</t>
  </si>
  <si>
    <t>Synthetic interaction events</t>
  </si>
  <si>
    <t>interaction</t>
  </si>
  <si>
    <t>interaction_id</t>
  </si>
  <si>
    <t>data/raw/crm_interactions.csv</t>
  </si>
  <si>
    <t>Field notes raw</t>
  </si>
  <si>
    <t>Synthetic non-identifying notes</t>
  </si>
  <si>
    <t>note</t>
  </si>
  <si>
    <t>note_id</t>
  </si>
  <si>
    <t>Synthetic free text</t>
  </si>
  <si>
    <t>data/raw/field_notes.csv</t>
  </si>
  <si>
    <t>SOURCES &amp; METHODOLOGICAL REFERENCES</t>
  </si>
  <si>
    <t>Public calibration references and official technical documentation; project records remain synthetic</t>
  </si>
  <si>
    <t>Category</t>
  </si>
  <si>
    <t>Source</t>
  </si>
  <si>
    <t>Use in project</t>
  </si>
  <si>
    <t>URL</t>
  </si>
  <si>
    <t>Access / note</t>
  </si>
  <si>
    <t>French population</t>
  </si>
  <si>
    <t>INSEE - regional population estimates</t>
  </si>
  <si>
    <t>Territory population calibration</t>
  </si>
  <si>
    <t>https://www.insee.fr/fr/statistiques/</t>
  </si>
  <si>
    <t>Public official statistics</t>
  </si>
  <si>
    <t>Medical demography</t>
  </si>
  <si>
    <t>DREES - démographie des médecins</t>
  </si>
  <si>
    <t>Regional HCP calibration context</t>
  </si>
  <si>
    <t>https://drees.solidarites-sante.gouv.fr/jeux-de-donnees</t>
  </si>
  <si>
    <t>Public official dataset</t>
  </si>
  <si>
    <t>Privacy / AI</t>
  </si>
  <si>
    <t>CNIL - artificial intelligence guidance</t>
  </si>
  <si>
    <t>Data minimization, purpose limitation and oversight</t>
  </si>
  <si>
    <t>https://www.cnil.fr/fr/intelligence-artificielle</t>
  </si>
  <si>
    <t>Official French authority</t>
  </si>
  <si>
    <t>EU regulation</t>
  </si>
  <si>
    <t>EUR-Lex - Regulation (EU) 2024/1689</t>
  </si>
  <si>
    <t>Risk-based AI governance framing</t>
  </si>
  <si>
    <t>https://eur-lex.europa.eu/eli/reg/2024/1689/oj</t>
  </si>
  <si>
    <t>Official legal text</t>
  </si>
  <si>
    <t>Gradient boosting</t>
  </si>
  <si>
    <t>LightGBM documentation</t>
  </si>
  <si>
    <t>Classifier and Poisson forecaster</t>
  </si>
  <si>
    <t>https://lightgbm.readthedocs.io/</t>
  </si>
  <si>
    <t>Technical documentation</t>
  </si>
  <si>
    <t>Deep learning</t>
  </si>
  <si>
    <t>PyTorch documentation</t>
  </si>
  <si>
    <t>https://pytorch.org/docs/stable/</t>
  </si>
  <si>
    <t>Machine learning</t>
  </si>
  <si>
    <t>scikit-learn documentation</t>
  </si>
  <si>
    <t>Preprocessing, metrics, clustering and pipelines</t>
  </si>
  <si>
    <t>https://scikit-learn.org/stable/</t>
  </si>
  <si>
    <t>SciPy optimize.milp documentation</t>
  </si>
  <si>
    <t>Mixed-integer allocation</t>
  </si>
  <si>
    <t>https://docs.scipy.org/doc/scipy/reference/generated/scipy.optimize.milp.html</t>
  </si>
  <si>
    <t>Big data</t>
  </si>
  <si>
    <t>Apache Spark documentation</t>
  </si>
  <si>
    <t>Medallion pipeline and distributed transformations</t>
  </si>
  <si>
    <t>https://spark.apache.org/docs/latest/</t>
  </si>
  <si>
    <t>BI</t>
  </si>
  <si>
    <t>Microsoft Power BI documentation</t>
  </si>
  <si>
    <t>Semantic model, DAX and report specification</t>
  </si>
  <si>
    <t>https://learn.microsoft.com/power-bi/</t>
  </si>
  <si>
    <t>Tableau documentation</t>
  </si>
  <si>
    <t>Workbook demonstration artifact</t>
  </si>
  <si>
    <t>https://help.tableau.com/</t>
  </si>
  <si>
    <t>Cloud</t>
  </si>
  <si>
    <t>Terraform AWS provider documentation</t>
  </si>
  <si>
    <t>Reproducible cloud infrastructure controls</t>
  </si>
  <si>
    <t>https://registry.terraform.io/providers/hashicorp/aws/latest/docs</t>
  </si>
  <si>
    <t>OPTIMIZATION SCENARIO CONTROL</t>
  </si>
  <si>
    <t>Pre-solved MILP outputs with Excel scenario selection, utilization formulas, action mix and capacity gates</t>
  </si>
  <si>
    <t>Selected scenario</t>
  </si>
  <si>
    <t>Budget utilization</t>
  </si>
  <si>
    <t>Field used</t>
  </si>
  <si>
    <t>Field utilization</t>
  </si>
  <si>
    <t>Contacts used</t>
  </si>
  <si>
    <t>Contact utilization</t>
  </si>
  <si>
    <t>Value / €1k</t>
  </si>
  <si>
    <t>Scenario</t>
  </si>
  <si>
    <t>Budget cap</t>
  </si>
  <si>
    <t>Budget util.</t>
  </si>
  <si>
    <t>Field cap</t>
  </si>
  <si>
    <t>Field util.</t>
  </si>
  <si>
    <t>Contact cap</t>
  </si>
  <si>
    <t>Contact util.</t>
  </si>
  <si>
    <t>Δ vs constrained</t>
  </si>
  <si>
    <t>Capacity-constrained</t>
  </si>
  <si>
    <t>Expanded capacity</t>
  </si>
  <si>
    <t>Field visits</t>
  </si>
  <si>
    <t>Hybrid sequences</t>
  </si>
  <si>
    <t>Remote calls</t>
  </si>
  <si>
    <t>Approved emails</t>
  </si>
  <si>
    <t>Selected budget utilization</t>
  </si>
  <si>
    <t>Must remain within cap</t>
  </si>
  <si>
    <t>Selected field utilization</t>
  </si>
  <si>
    <t>Must remain within field capacity</t>
  </si>
  <si>
    <t>Selected contact utilization</t>
  </si>
  <si>
    <t>Must remain within contact cap</t>
  </si>
  <si>
    <t>Expected value positive</t>
  </si>
  <si>
    <t>Plan should create positive modeled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</si>
</sst>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yyyy\-mm\-dd"/>
    <numFmt numFmtId="166" formatCode="0.000"/>
    <numFmt numFmtId="167" formatCode="\€#,##0"/>
    <numFmt numFmtId="168" formatCode="0.0"/>
  </numFmts>
  <fonts count="8">
    <font>
      <sz val="11"/>
      <name val="Carlito"/>
    </font>
    <font>
      <b/>
      <sz val="16"/>
      <color rgb="FFFFFFFF"/>
      <name val="Carlito"/>
    </font>
    <font>
      <i/>
      <sz val="9"/>
      <color rgb="FF64748B"/>
      <name val="Carlito"/>
    </font>
    <font>
      <b/>
      <sz val="9"/>
      <color rgb="FFFFFFFF"/>
      <name val="Carlito"/>
    </font>
    <font>
      <sz val="9"/>
      <color rgb="FF1E293B"/>
      <name val="Carlito"/>
    </font>
    <font>
      <b/>
      <sz val="10"/>
      <color rgb="FFFFFFFF"/>
      <name val="Carlito"/>
    </font>
    <font>
      <b/>
      <sz val="17"/>
      <color rgb="FF0F172A"/>
      <name val="Carlito"/>
    </font>
    <font>
      <i/>
      <sz val="8"/>
      <color rgb="FF64748B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E2E8F0"/>
      </patternFill>
    </fill>
    <fill>
      <patternFill patternType="solid">
        <fgColor rgb="FF0F766E"/>
      </patternFill>
    </fill>
    <fill>
      <patternFill patternType="solid">
        <fgColor rgb="FFDCFCE7"/>
      </patternFill>
    </fill>
    <fill>
      <patternFill patternType="solid">
        <fgColor rgb="FFDCEBFA"/>
      </patternFill>
    </fill>
    <fill>
      <patternFill patternType="solid">
        <fgColor rgb="FFFFF3BF"/>
      </patternFill>
    </fill>
    <fill>
      <patternFill patternType="solid">
        <fgColor rgb="FFF8FAFC"/>
      </patternFill>
    </fill>
    <fill>
      <patternFill patternType="solid">
        <fgColor rgb="FFDCFCE7"/>
      </patternFill>
    </fill>
    <fill>
      <patternFill patternType="solid">
        <fgColor rgb="FFFFF3BF"/>
      </patternFill>
    </fill>
    <fill>
      <patternFill patternType="solid">
        <fgColor rgb="FFDCFCE7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6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4" fillId="6" borderId="0" xfId="0" applyNumberFormat="1" applyFont="1" applyFill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6" borderId="13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1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2" fontId="4" fillId="7" borderId="8" xfId="0" applyNumberFormat="1" applyFont="1" applyFill="1" applyBorder="1" applyAlignment="1">
      <alignment vertical="center"/>
    </xf>
    <xf numFmtId="2" fontId="4" fillId="7" borderId="0" xfId="0" applyNumberFormat="1" applyFont="1" applyFill="1" applyAlignment="1">
      <alignment vertical="center"/>
    </xf>
    <xf numFmtId="2" fontId="4" fillId="7" borderId="13" xfId="0" applyNumberFormat="1" applyFont="1" applyFill="1" applyBorder="1" applyAlignment="1">
      <alignment vertical="center"/>
    </xf>
    <xf numFmtId="164" fontId="4" fillId="7" borderId="8" xfId="0" applyNumberFormat="1" applyFont="1" applyFill="1" applyBorder="1" applyAlignment="1">
      <alignment vertical="center"/>
    </xf>
    <xf numFmtId="164" fontId="4" fillId="7" borderId="9" xfId="0" applyNumberFormat="1" applyFont="1" applyFill="1" applyBorder="1" applyAlignment="1">
      <alignment vertical="center"/>
    </xf>
    <xf numFmtId="164" fontId="4" fillId="7" borderId="0" xfId="0" applyNumberFormat="1" applyFont="1" applyFill="1" applyAlignment="1">
      <alignment vertical="center"/>
    </xf>
    <xf numFmtId="164" fontId="4" fillId="7" borderId="11" xfId="0" applyNumberFormat="1" applyFont="1" applyFill="1" applyBorder="1" applyAlignment="1">
      <alignment vertical="center"/>
    </xf>
    <xf numFmtId="164" fontId="4" fillId="7" borderId="13" xfId="0" applyNumberFormat="1" applyFont="1" applyFill="1" applyBorder="1" applyAlignment="1">
      <alignment vertical="center"/>
    </xf>
    <xf numFmtId="164" fontId="4" fillId="7" borderId="14" xfId="0" applyNumberFormat="1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13" xfId="0" applyFont="1" applyFill="1" applyBorder="1" applyAlignment="1">
      <alignment vertical="center"/>
    </xf>
    <xf numFmtId="165" fontId="4" fillId="7" borderId="8" xfId="0" applyNumberFormat="1" applyFont="1" applyFill="1" applyBorder="1" applyAlignment="1">
      <alignment vertical="center"/>
    </xf>
    <xf numFmtId="165" fontId="4" fillId="7" borderId="0" xfId="0" applyNumberFormat="1" applyFont="1" applyFill="1" applyAlignment="1">
      <alignment vertical="center"/>
    </xf>
    <xf numFmtId="165" fontId="4" fillId="7" borderId="13" xfId="0" applyNumberFormat="1" applyFont="1" applyFill="1" applyBorder="1" applyAlignment="1">
      <alignment vertical="center"/>
    </xf>
    <xf numFmtId="2" fontId="4" fillId="5" borderId="8" xfId="0" applyNumberFormat="1" applyFont="1" applyFill="1" applyBorder="1" applyAlignment="1">
      <alignment vertical="center"/>
    </xf>
    <xf numFmtId="2" fontId="4" fillId="5" borderId="0" xfId="0" applyNumberFormat="1" applyFont="1" applyFill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164" fontId="4" fillId="5" borderId="0" xfId="0" applyNumberFormat="1" applyFont="1" applyFill="1" applyAlignment="1">
      <alignment vertical="center"/>
    </xf>
    <xf numFmtId="164" fontId="4" fillId="5" borderId="13" xfId="0" applyNumberFormat="1" applyFont="1" applyFill="1" applyBorder="1" applyAlignment="1">
      <alignment vertical="center"/>
    </xf>
    <xf numFmtId="1" fontId="4" fillId="5" borderId="8" xfId="0" applyNumberFormat="1" applyFont="1" applyFill="1" applyBorder="1" applyAlignment="1">
      <alignment vertical="center"/>
    </xf>
    <xf numFmtId="1" fontId="4" fillId="5" borderId="0" xfId="0" applyNumberFormat="1" applyFont="1" applyFill="1" applyAlignment="1">
      <alignment vertical="center"/>
    </xf>
    <xf numFmtId="1" fontId="4" fillId="5" borderId="13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166" fontId="4" fillId="7" borderId="8" xfId="0" applyNumberFormat="1" applyFont="1" applyFill="1" applyBorder="1" applyAlignment="1">
      <alignment vertical="center"/>
    </xf>
    <xf numFmtId="166" fontId="4" fillId="5" borderId="8" xfId="0" applyNumberFormat="1" applyFont="1" applyFill="1" applyBorder="1" applyAlignment="1">
      <alignment vertical="center"/>
    </xf>
    <xf numFmtId="166" fontId="4" fillId="7" borderId="0" xfId="0" applyNumberFormat="1" applyFont="1" applyFill="1" applyAlignment="1">
      <alignment vertical="center"/>
    </xf>
    <xf numFmtId="166" fontId="4" fillId="5" borderId="0" xfId="0" applyNumberFormat="1" applyFont="1" applyFill="1" applyAlignment="1">
      <alignment vertical="center"/>
    </xf>
    <xf numFmtId="166" fontId="4" fillId="7" borderId="13" xfId="0" applyNumberFormat="1" applyFont="1" applyFill="1" applyBorder="1" applyAlignment="1">
      <alignment vertical="center"/>
    </xf>
    <xf numFmtId="166" fontId="4" fillId="5" borderId="13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vertical="center"/>
    </xf>
    <xf numFmtId="164" fontId="4" fillId="5" borderId="11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vertical="center"/>
    </xf>
    <xf numFmtId="166" fontId="4" fillId="7" borderId="9" xfId="0" applyNumberFormat="1" applyFont="1" applyFill="1" applyBorder="1" applyAlignment="1">
      <alignment vertical="center"/>
    </xf>
    <xf numFmtId="166" fontId="4" fillId="7" borderId="11" xfId="0" applyNumberFormat="1" applyFont="1" applyFill="1" applyBorder="1" applyAlignment="1">
      <alignment vertical="center"/>
    </xf>
    <xf numFmtId="166" fontId="4" fillId="7" borderId="14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164" fontId="4" fillId="6" borderId="9" xfId="0" applyNumberFormat="1" applyFont="1" applyFill="1" applyBorder="1" applyAlignment="1">
      <alignment vertical="center"/>
    </xf>
    <xf numFmtId="164" fontId="4" fillId="6" borderId="11" xfId="0" applyNumberFormat="1" applyFont="1" applyFill="1" applyBorder="1" applyAlignment="1">
      <alignment vertical="center"/>
    </xf>
    <xf numFmtId="164" fontId="4" fillId="6" borderId="14" xfId="0" applyNumberFormat="1" applyFont="1" applyFill="1" applyBorder="1" applyAlignment="1">
      <alignment vertical="center"/>
    </xf>
    <xf numFmtId="2" fontId="4" fillId="5" borderId="9" xfId="0" applyNumberFormat="1" applyFont="1" applyFill="1" applyBorder="1" applyAlignment="1">
      <alignment vertical="center"/>
    </xf>
    <xf numFmtId="2" fontId="4" fillId="5" borderId="11" xfId="0" applyNumberFormat="1" applyFont="1" applyFill="1" applyBorder="1" applyAlignment="1">
      <alignment vertical="center"/>
    </xf>
    <xf numFmtId="2" fontId="4" fillId="5" borderId="14" xfId="0" applyNumberFormat="1" applyFont="1" applyFill="1" applyBorder="1" applyAlignment="1">
      <alignment vertical="center"/>
    </xf>
    <xf numFmtId="167" fontId="4" fillId="7" borderId="8" xfId="0" applyNumberFormat="1" applyFont="1" applyFill="1" applyBorder="1" applyAlignment="1">
      <alignment vertical="center"/>
    </xf>
    <xf numFmtId="167" fontId="4" fillId="7" borderId="0" xfId="0" applyNumberFormat="1" applyFont="1" applyFill="1" applyAlignment="1">
      <alignment vertical="center"/>
    </xf>
    <xf numFmtId="167" fontId="4" fillId="7" borderId="13" xfId="0" applyNumberFormat="1" applyFont="1" applyFill="1" applyBorder="1" applyAlignment="1">
      <alignment vertical="center"/>
    </xf>
    <xf numFmtId="167" fontId="4" fillId="5" borderId="8" xfId="0" applyNumberFormat="1" applyFont="1" applyFill="1" applyBorder="1" applyAlignment="1">
      <alignment vertical="center"/>
    </xf>
    <xf numFmtId="167" fontId="4" fillId="5" borderId="0" xfId="0" applyNumberFormat="1" applyFont="1" applyFill="1" applyAlignment="1">
      <alignment vertical="center"/>
    </xf>
    <xf numFmtId="167" fontId="4" fillId="5" borderId="13" xfId="0" applyNumberFormat="1" applyFont="1" applyFill="1" applyBorder="1" applyAlignment="1">
      <alignment vertical="center"/>
    </xf>
    <xf numFmtId="10" fontId="4" fillId="5" borderId="8" xfId="0" applyNumberFormat="1" applyFont="1" applyFill="1" applyBorder="1" applyAlignment="1">
      <alignment vertical="center"/>
    </xf>
    <xf numFmtId="10" fontId="4" fillId="5" borderId="0" xfId="0" applyNumberFormat="1" applyFont="1" applyFill="1" applyAlignment="1">
      <alignment vertical="center"/>
    </xf>
    <xf numFmtId="10" fontId="4" fillId="5" borderId="13" xfId="0" applyNumberFormat="1" applyFont="1" applyFill="1" applyBorder="1" applyAlignment="1">
      <alignment vertical="center"/>
    </xf>
    <xf numFmtId="9" fontId="4" fillId="6" borderId="8" xfId="0" applyNumberFormat="1" applyFont="1" applyFill="1" applyBorder="1" applyAlignment="1">
      <alignment vertical="center"/>
    </xf>
    <xf numFmtId="9" fontId="4" fillId="6" borderId="0" xfId="0" applyNumberFormat="1" applyFont="1" applyFill="1" applyAlignment="1">
      <alignment vertical="center"/>
    </xf>
    <xf numFmtId="9" fontId="4" fillId="6" borderId="13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3" fontId="4" fillId="5" borderId="0" xfId="0" applyNumberFormat="1" applyFont="1" applyFill="1" applyAlignment="1">
      <alignment vertical="center"/>
    </xf>
    <xf numFmtId="3" fontId="4" fillId="7" borderId="0" xfId="0" applyNumberFormat="1" applyFont="1" applyFill="1" applyAlignment="1">
      <alignment vertical="center"/>
    </xf>
    <xf numFmtId="168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164" fontId="4" fillId="10" borderId="0" xfId="0" applyNumberFormat="1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166" fontId="6" fillId="5" borderId="7" xfId="0" applyNumberFormat="1" applyFont="1" applyFill="1" applyBorder="1" applyAlignment="1">
      <alignment horizontal="center" vertical="center"/>
    </xf>
    <xf numFmtId="166" fontId="6" fillId="5" borderId="9" xfId="0" applyNumberFormat="1" applyFont="1" applyFill="1" applyBorder="1" applyAlignment="1">
      <alignment horizontal="center" vertical="center"/>
    </xf>
    <xf numFmtId="166" fontId="6" fillId="5" borderId="12" xfId="0" applyNumberFormat="1" applyFont="1" applyFill="1" applyBorder="1" applyAlignment="1">
      <alignment horizontal="center" vertical="center"/>
    </xf>
    <xf numFmtId="166" fontId="6" fillId="5" borderId="14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8" fontId="6" fillId="5" borderId="7" xfId="0" applyNumberFormat="1" applyFont="1" applyFill="1" applyBorder="1" applyAlignment="1">
      <alignment horizontal="center" vertical="center"/>
    </xf>
    <xf numFmtId="168" fontId="6" fillId="5" borderId="9" xfId="0" applyNumberFormat="1" applyFont="1" applyFill="1" applyBorder="1" applyAlignment="1">
      <alignment horizontal="center" vertical="center"/>
    </xf>
    <xf numFmtId="168" fontId="6" fillId="5" borderId="12" xfId="0" applyNumberFormat="1" applyFont="1" applyFill="1" applyBorder="1" applyAlignment="1">
      <alignment horizontal="center" vertical="center"/>
    </xf>
    <xf numFmtId="168" fontId="6" fillId="5" borderId="14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color rgb="FF9A3412"/>
      </font>
      <fill>
        <patternFill>
          <bgColor rgb="FFFFEDD5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9A3412"/>
      </font>
      <fill>
        <patternFill>
          <bgColor rgb="FFFFEDD5"/>
        </patternFill>
      </fill>
    </dxf>
    <dxf>
      <font>
        <b/>
        <color rgb="FF9A3412"/>
      </font>
      <fill>
        <patternFill>
          <bgColor rgb="FFFFEDD5"/>
        </patternFill>
      </fill>
    </dxf>
    <dxf>
      <font>
        <b/>
        <color rgb="FF991B1B"/>
      </font>
      <fill>
        <patternFill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National holdout — actual vs LightGBM champion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starts</c:v>
          </c:tx>
          <c:cat>
            <c:numRef>
              <c:f>'03_FORECAST'!$Y$21:$Y$32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</c:numCache>
            </c:numRef>
          </c:cat>
          <c:val>
            <c:numRef>
              <c:f>'03_FORECAST'!$Z$21:$Z$32</c:f>
              <c:numCache>
                <c:formatCode>General</c:formatCode>
                <c:ptCount val="12"/>
                <c:pt idx="0">
                  <c:v>1435</c:v>
                </c:pt>
                <c:pt idx="1">
                  <c:v>1555</c:v>
                </c:pt>
                <c:pt idx="2">
                  <c:v>1556</c:v>
                </c:pt>
                <c:pt idx="3">
                  <c:v>1565</c:v>
                </c:pt>
                <c:pt idx="4">
                  <c:v>1572</c:v>
                </c:pt>
                <c:pt idx="5">
                  <c:v>1634</c:v>
                </c:pt>
                <c:pt idx="6">
                  <c:v>1665</c:v>
                </c:pt>
                <c:pt idx="7">
                  <c:v>1752</c:v>
                </c:pt>
                <c:pt idx="8">
                  <c:v>1851</c:v>
                </c:pt>
                <c:pt idx="9">
                  <c:v>1885</c:v>
                </c:pt>
                <c:pt idx="10">
                  <c:v>1916</c:v>
                </c:pt>
                <c:pt idx="11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D-2741-BDC3-C02FDE21CA82}"/>
            </c:ext>
          </c:extLst>
        </c:ser>
        <c:ser>
          <c:idx val="1"/>
          <c:order val="1"/>
          <c:tx>
            <c:v>Champion forecast</c:v>
          </c:tx>
          <c:cat>
            <c:numRef>
              <c:f>'03_FORECAST'!$Y$21:$Y$32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</c:numCache>
            </c:numRef>
          </c:cat>
          <c:val>
            <c:numRef>
              <c:f>'03_FORECAST'!$AA$21:$AA$32</c:f>
              <c:numCache>
                <c:formatCode>General</c:formatCode>
                <c:ptCount val="12"/>
                <c:pt idx="0">
                  <c:v>1455.2830604955477</c:v>
                </c:pt>
                <c:pt idx="1">
                  <c:v>1453.4227284833901</c:v>
                </c:pt>
                <c:pt idx="2">
                  <c:v>1444.0654714263476</c:v>
                </c:pt>
                <c:pt idx="3">
                  <c:v>1452.509572341075</c:v>
                </c:pt>
                <c:pt idx="4">
                  <c:v>1497.8519585745653</c:v>
                </c:pt>
                <c:pt idx="5">
                  <c:v>1520.4528076368986</c:v>
                </c:pt>
                <c:pt idx="6">
                  <c:v>1578.9052010856994</c:v>
                </c:pt>
                <c:pt idx="7">
                  <c:v>1615.1561206368378</c:v>
                </c:pt>
                <c:pt idx="8">
                  <c:v>1688.6207027297755</c:v>
                </c:pt>
                <c:pt idx="9">
                  <c:v>1769.3637867201837</c:v>
                </c:pt>
                <c:pt idx="10">
                  <c:v>1880.3282500764622</c:v>
                </c:pt>
                <c:pt idx="11">
                  <c:v>1974.6366384071998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D-2741-BDC3-C02FDE21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Balanced plan — HCPs by action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HCPs</c:v>
          </c:tx>
          <c:invertIfNegative val="1"/>
          <c:cat>
            <c:strRef>
              <c:f>'06_NBA_PLAN'!$M$5:$M$9</c:f>
              <c:strCache>
                <c:ptCount val="4"/>
                <c:pt idx="0">
                  <c:v>Field visit</c:v>
                </c:pt>
                <c:pt idx="1">
                  <c:v>Hybrid sequence</c:v>
                </c:pt>
                <c:pt idx="2">
                  <c:v>None</c:v>
                </c:pt>
                <c:pt idx="3">
                  <c:v>Remote call</c:v>
                </c:pt>
              </c:strCache>
            </c:strRef>
          </c:cat>
          <c:val>
            <c:numRef>
              <c:f>'06_NBA_PLAN'!$N$5:$N$9</c:f>
              <c:numCache>
                <c:formatCode>General</c:formatCode>
                <c:ptCount val="5"/>
                <c:pt idx="0">
                  <c:v>12</c:v>
                </c:pt>
                <c:pt idx="1">
                  <c:v>98</c:v>
                </c:pt>
                <c:pt idx="2">
                  <c:v>8</c:v>
                </c:pt>
                <c:pt idx="3">
                  <c:v>142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A-9C47-B8CA-D6BF4CC0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National holdout: actual vs champion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starts</c:v>
          </c:tx>
          <c:cat>
            <c:numRef>
              <c:f>'03_FORECAST'!$Y$21:$Y$32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</c:numCache>
            </c:numRef>
          </c:cat>
          <c:val>
            <c:numRef>
              <c:f>'03_FORECAST'!$Z$21:$Z$32</c:f>
              <c:numCache>
                <c:formatCode>General</c:formatCode>
                <c:ptCount val="12"/>
                <c:pt idx="0">
                  <c:v>1435</c:v>
                </c:pt>
                <c:pt idx="1">
                  <c:v>1555</c:v>
                </c:pt>
                <c:pt idx="2">
                  <c:v>1556</c:v>
                </c:pt>
                <c:pt idx="3">
                  <c:v>1565</c:v>
                </c:pt>
                <c:pt idx="4">
                  <c:v>1572</c:v>
                </c:pt>
                <c:pt idx="5">
                  <c:v>1634</c:v>
                </c:pt>
                <c:pt idx="6">
                  <c:v>1665</c:v>
                </c:pt>
                <c:pt idx="7">
                  <c:v>1752</c:v>
                </c:pt>
                <c:pt idx="8">
                  <c:v>1851</c:v>
                </c:pt>
                <c:pt idx="9">
                  <c:v>1885</c:v>
                </c:pt>
                <c:pt idx="10">
                  <c:v>1916</c:v>
                </c:pt>
                <c:pt idx="11">
                  <c:v>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6-8345-A47A-64496C3788A1}"/>
            </c:ext>
          </c:extLst>
        </c:ser>
        <c:ser>
          <c:idx val="1"/>
          <c:order val="1"/>
          <c:tx>
            <c:v>Champion forecast</c:v>
          </c:tx>
          <c:cat>
            <c:numRef>
              <c:f>'03_FORECAST'!$Y$21:$Y$32</c:f>
              <c:numCache>
                <c:formatCode>General</c:formatCode>
                <c:ptCount val="12"/>
                <c:pt idx="0">
                  <c:v>92</c:v>
                </c:pt>
                <c:pt idx="1">
                  <c:v>93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97</c:v>
                </c:pt>
                <c:pt idx="6">
                  <c:v>98</c:v>
                </c:pt>
                <c:pt idx="7">
                  <c:v>99</c:v>
                </c:pt>
                <c:pt idx="8">
                  <c:v>100</c:v>
                </c:pt>
                <c:pt idx="9">
                  <c:v>101</c:v>
                </c:pt>
                <c:pt idx="10">
                  <c:v>102</c:v>
                </c:pt>
                <c:pt idx="11">
                  <c:v>103</c:v>
                </c:pt>
              </c:numCache>
            </c:numRef>
          </c:cat>
          <c:val>
            <c:numRef>
              <c:f>'03_FORECAST'!$AA$21:$AA$32</c:f>
              <c:numCache>
                <c:formatCode>General</c:formatCode>
                <c:ptCount val="12"/>
                <c:pt idx="0">
                  <c:v>1455.2830604955477</c:v>
                </c:pt>
                <c:pt idx="1">
                  <c:v>1453.4227284833901</c:v>
                </c:pt>
                <c:pt idx="2">
                  <c:v>1444.0654714263476</c:v>
                </c:pt>
                <c:pt idx="3">
                  <c:v>1452.509572341075</c:v>
                </c:pt>
                <c:pt idx="4">
                  <c:v>1497.8519585745653</c:v>
                </c:pt>
                <c:pt idx="5">
                  <c:v>1520.4528076368986</c:v>
                </c:pt>
                <c:pt idx="6">
                  <c:v>1578.9052010856994</c:v>
                </c:pt>
                <c:pt idx="7">
                  <c:v>1615.1561206368378</c:v>
                </c:pt>
                <c:pt idx="8">
                  <c:v>1688.6207027297755</c:v>
                </c:pt>
                <c:pt idx="9">
                  <c:v>1769.3637867201837</c:v>
                </c:pt>
                <c:pt idx="10">
                  <c:v>1880.3282500764622</c:v>
                </c:pt>
                <c:pt idx="11">
                  <c:v>1974.6366384071998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6-8345-A47A-64496C37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HCPs by segment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Excel HCP count</c:v>
          </c:tx>
          <c:invertIfNegative val="1"/>
          <c:cat>
            <c:strRef>
              <c:f>'05_SEGMENTS'!$N$5:$N$7</c:f>
              <c:strCache>
                <c:ptCount val="3"/>
                <c:pt idx="0">
                  <c:v>Access-constrained / maintain</c:v>
                </c:pt>
                <c:pt idx="1">
                  <c:v>High-potential omnichannel</c:v>
                </c:pt>
                <c:pt idx="2">
                  <c:v>Low-engagement / nurture</c:v>
                </c:pt>
              </c:strCache>
            </c:strRef>
          </c:cat>
          <c:val>
            <c:numRef>
              <c:f>'05_SEGMENTS'!$O$5:$O$7</c:f>
              <c:numCache>
                <c:formatCode>General</c:formatCode>
                <c:ptCount val="3"/>
                <c:pt idx="0">
                  <c:v>346</c:v>
                </c:pt>
                <c:pt idx="1">
                  <c:v>223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0-AC46-AD77-DDA62750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Optimized HCP allocation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HCPs</c:v>
          </c:tx>
          <c:invertIfNegative val="1"/>
          <c:cat>
            <c:strRef>
              <c:f>'06_NBA_PLAN'!$M$5:$M$9</c:f>
              <c:strCache>
                <c:ptCount val="4"/>
                <c:pt idx="0">
                  <c:v>Field visit</c:v>
                </c:pt>
                <c:pt idx="1">
                  <c:v>Hybrid sequence</c:v>
                </c:pt>
                <c:pt idx="2">
                  <c:v>None</c:v>
                </c:pt>
                <c:pt idx="3">
                  <c:v>Remote call</c:v>
                </c:pt>
              </c:strCache>
            </c:strRef>
          </c:cat>
          <c:val>
            <c:numRef>
              <c:f>'06_NBA_PLAN'!$N$5:$N$9</c:f>
              <c:numCache>
                <c:formatCode>General</c:formatCode>
                <c:ptCount val="5"/>
                <c:pt idx="0">
                  <c:v>12</c:v>
                </c:pt>
                <c:pt idx="1">
                  <c:v>98</c:v>
                </c:pt>
                <c:pt idx="2">
                  <c:v>8</c:v>
                </c:pt>
                <c:pt idx="3">
                  <c:v>142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DA4B-A64A-173530D3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Posterior response by segment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</c:v>
          </c:tx>
          <c:invertIfNegative val="1"/>
          <c:cat>
            <c:strRef>
              <c:f>'07_BAYESIAN'!$A$5:$A$7</c:f>
              <c:strCache>
                <c:ptCount val="3"/>
                <c:pt idx="0">
                  <c:v>Access-constrained / maintain</c:v>
                </c:pt>
                <c:pt idx="1">
                  <c:v>High-potential omnichannel</c:v>
                </c:pt>
                <c:pt idx="2">
                  <c:v>Low-engagement / nurture</c:v>
                </c:pt>
              </c:strCache>
            </c:strRef>
          </c:cat>
          <c:val>
            <c:numRef>
              <c:f>'07_BAYESIAN'!$B$5:$B$7</c:f>
              <c:numCache>
                <c:formatCode>General</c:formatCode>
                <c:ptCount val="3"/>
                <c:pt idx="0">
                  <c:v>7958</c:v>
                </c:pt>
                <c:pt idx="1">
                  <c:v>5129</c:v>
                </c:pt>
                <c:pt idx="2">
                  <c:v>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4-0D43-A42E-E2797C702789}"/>
            </c:ext>
          </c:extLst>
        </c:ser>
        <c:ser>
          <c:idx val="1"/>
          <c:order val="1"/>
          <c:tx>
            <c:v>Responses</c:v>
          </c:tx>
          <c:invertIfNegative val="1"/>
          <c:cat>
            <c:strRef>
              <c:f>'07_BAYESIAN'!$A$5:$A$7</c:f>
              <c:strCache>
                <c:ptCount val="3"/>
                <c:pt idx="0">
                  <c:v>Access-constrained / maintain</c:v>
                </c:pt>
                <c:pt idx="1">
                  <c:v>High-potential omnichannel</c:v>
                </c:pt>
                <c:pt idx="2">
                  <c:v>Low-engagement / nurture</c:v>
                </c:pt>
              </c:strCache>
            </c:strRef>
          </c:cat>
          <c:val>
            <c:numRef>
              <c:f>'07_BAYESIAN'!$C$5:$C$7</c:f>
              <c:numCache>
                <c:formatCode>General</c:formatCode>
                <c:ptCount val="3"/>
                <c:pt idx="0">
                  <c:v>3011</c:v>
                </c:pt>
                <c:pt idx="1">
                  <c:v>2102</c:v>
                </c:pt>
                <c:pt idx="2">
                  <c:v>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4-0D43-A42E-E2797C702789}"/>
            </c:ext>
          </c:extLst>
        </c:ser>
        <c:ser>
          <c:idx val="2"/>
          <c:order val="2"/>
          <c:tx>
            <c:v>Python posterior mean</c:v>
          </c:tx>
          <c:invertIfNegative val="1"/>
          <c:cat>
            <c:strRef>
              <c:f>'07_BAYESIAN'!$A$5:$A$7</c:f>
              <c:strCache>
                <c:ptCount val="3"/>
                <c:pt idx="0">
                  <c:v>Access-constrained / maintain</c:v>
                </c:pt>
                <c:pt idx="1">
                  <c:v>High-potential omnichannel</c:v>
                </c:pt>
                <c:pt idx="2">
                  <c:v>Low-engagement / nurture</c:v>
                </c:pt>
              </c:strCache>
            </c:strRef>
          </c:cat>
          <c:val>
            <c:numRef>
              <c:f>'07_BAYESIAN'!$D$5:$D$7</c:f>
              <c:numCache>
                <c:formatCode>0.0%</c:formatCode>
                <c:ptCount val="3"/>
                <c:pt idx="0">
                  <c:v>0.37839195979899498</c:v>
                </c:pt>
                <c:pt idx="1">
                  <c:v>0.40986162541414928</c:v>
                </c:pt>
                <c:pt idx="2">
                  <c:v>0.34713076199435561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4-0D43-A42E-E2797C70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Expected incremental starts by scenario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Expected starts</c:v>
          </c:tx>
          <c:invertIfNegative val="1"/>
          <c:cat>
            <c:strRef>
              <c:f>'12_SCENARIOS'!$O$28:$O$30</c:f>
              <c:strCache>
                <c:ptCount val="3"/>
                <c:pt idx="0">
                  <c:v>Capacity-constrained</c:v>
                </c:pt>
                <c:pt idx="1">
                  <c:v>Balanced</c:v>
                </c:pt>
                <c:pt idx="2">
                  <c:v>Expanded capacity</c:v>
                </c:pt>
              </c:strCache>
            </c:strRef>
          </c:cat>
          <c:val>
            <c:numRef>
              <c:f>'12_SCENARIOS'!$P$28:$P$30</c:f>
              <c:numCache>
                <c:formatCode>General</c:formatCode>
                <c:ptCount val="3"/>
                <c:pt idx="0">
                  <c:v>30.856729658021219</c:v>
                </c:pt>
                <c:pt idx="1">
                  <c:v>42.413011502443368</c:v>
                </c:pt>
                <c:pt idx="2">
                  <c:v>47.820357274833611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7-6E47-8B04-5B913724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0</xdr:colOff>
      <xdr:row>36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23</xdr:col>
      <xdr:colOff>0</xdr:colOff>
      <xdr:row>12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23</xdr:col>
      <xdr:colOff>0</xdr:colOff>
      <xdr:row>11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24</xdr:col>
      <xdr:colOff>0</xdr:colOff>
      <xdr:row>11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12</xdr:row>
      <xdr:rowOff>0</xdr:rowOff>
    </xdr:from>
    <xdr:to>
      <xdr:col>13</xdr:col>
      <xdr:colOff>0</xdr:colOff>
      <xdr:row>25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ecastEvidenceTable" displayName="ForecastEvidenceTable" ref="A13:W589">
  <tableColumns count="23">
    <tableColumn id="1" xr3:uid="{00000000-0010-0000-0000-000001000000}" name="Territory"/>
    <tableColumn id="2" xr3:uid="{00000000-0010-0000-0000-000002000000}" name="Region"/>
    <tableColumn id="3" xr3:uid="{00000000-0010-0000-0000-000003000000}" name="Week start"/>
    <tableColumn id="4" xr3:uid="{00000000-0010-0000-0000-000004000000}" name="Week index"/>
    <tableColumn id="5" xr3:uid="{00000000-0010-0000-0000-000005000000}" name="Actual starts"/>
    <tableColumn id="6" xr3:uid="{00000000-0010-0000-0000-000006000000}" name="Seasonal naive (lag 52)"/>
    <tableColumn id="7" xr3:uid="{00000000-0010-0000-0000-000007000000}" name="LightGBM"/>
    <tableColumn id="8" xr3:uid="{00000000-0010-0000-0000-000008000000}" name="LSTM"/>
    <tableColumn id="9" xr3:uid="{00000000-0010-0000-0000-000009000000}" name="Champion forecast"/>
    <tableColumn id="10" xr3:uid="{00000000-0010-0000-0000-00000A000000}" name="Lower interval"/>
    <tableColumn id="11" xr3:uid="{00000000-0010-0000-0000-00000B000000}" name="Upper interval"/>
    <tableColumn id="12" xr3:uid="{00000000-0010-0000-0000-00000C000000}" name="Half-width"/>
    <tableColumn id="13" xr3:uid="{00000000-0010-0000-0000-00000D000000}" name="Abs champion error"/>
    <tableColumn id="14" xr3:uid="{00000000-0010-0000-0000-00000E000000}" name="Row APE"/>
    <tableColumn id="15" xr3:uid="{00000000-0010-0000-0000-00000F000000}" name="Interval hit"/>
    <tableColumn id="16" xr3:uid="{00000000-0010-0000-0000-000010000000}" name="Naive abs error"/>
    <tableColumn id="17" xr3:uid="{00000000-0010-0000-0000-000011000000}" name="LightGBM abs error"/>
    <tableColumn id="18" xr3:uid="{00000000-0010-0000-0000-000012000000}" name="LSTM abs error"/>
    <tableColumn id="19" xr3:uid="{00000000-0010-0000-0000-000013000000}" name="Error reduction vs baseline"/>
    <tableColumn id="20" xr3:uid="{00000000-0010-0000-0000-000014000000}" name="Row winner"/>
    <tableColumn id="21" xr3:uid="{00000000-0010-0000-0000-000015000000}" name="Territory actual"/>
    <tableColumn id="22" xr3:uid="{00000000-0010-0000-0000-000016000000}" name="Territory champion"/>
    <tableColumn id="23" xr3:uid="{00000000-0010-0000-0000-000017000000}" name="Territory WAP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OptimizationScenarioTable" displayName="OptimizationScenarioTable" ref="A7:M10">
  <tableColumns count="13">
    <tableColumn id="1" xr3:uid="{00000000-0010-0000-0900-000001000000}" name="Scenario"/>
    <tableColumn id="2" xr3:uid="{00000000-0010-0000-0900-000002000000}" name="Budget cap"/>
    <tableColumn id="3" xr3:uid="{00000000-0010-0000-0900-000003000000}" name="Budget used"/>
    <tableColumn id="4" xr3:uid="{00000000-0010-0000-0900-000004000000}" name="Budget util."/>
    <tableColumn id="5" xr3:uid="{00000000-0010-0000-0900-000005000000}" name="Field cap"/>
    <tableColumn id="6" xr3:uid="{00000000-0010-0000-0900-000006000000}" name="Field used"/>
    <tableColumn id="7" xr3:uid="{00000000-0010-0000-0900-000007000000}" name="Field util."/>
    <tableColumn id="8" xr3:uid="{00000000-0010-0000-0900-000008000000}" name="Contact cap"/>
    <tableColumn id="9" xr3:uid="{00000000-0010-0000-0900-000009000000}" name="Contacts used"/>
    <tableColumn id="10" xr3:uid="{00000000-0010-0000-0900-00000A000000}" name="Contact util."/>
    <tableColumn id="11" xr3:uid="{00000000-0010-0000-0900-00000B000000}" name="Expected starts"/>
    <tableColumn id="12" xr3:uid="{00000000-0010-0000-0900-00000C000000}" name="Δ vs constrained"/>
    <tableColumn id="13" xr3:uid="{00000000-0010-0000-0900-00000D000000}" name="Value / €1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opensityScoresTable" displayName="PropensityScoresTable" ref="A13:O813">
  <tableColumns count="15">
    <tableColumn id="1" xr3:uid="{00000000-0010-0000-0100-000001000000}" name="HCP ID"/>
    <tableColumn id="2" xr3:uid="{00000000-0010-0000-0100-000002000000}" name="Scoring month"/>
    <tableColumn id="3" xr3:uid="{00000000-0010-0000-0100-000003000000}" name="Territory"/>
    <tableColumn id="4" xr3:uid="{00000000-0010-0000-0100-000004000000}" name="Region"/>
    <tableColumn id="5" xr3:uid="{00000000-0010-0000-0100-000005000000}" name="Specialty"/>
    <tableColumn id="6" xr3:uid="{00000000-0010-0000-0100-000006000000}" name="Python segment"/>
    <tableColumn id="7" xr3:uid="{00000000-0010-0000-0100-000007000000}" name="Observed response"/>
    <tableColumn id="8" xr3:uid="{00000000-0010-0000-0100-000008000000}" name="Propensity score"/>
    <tableColumn id="9" xr3:uid="{00000000-0010-0000-0100-000009000000}" name="Rank"/>
    <tableColumn id="10" xr3:uid="{00000000-0010-0000-0100-00000A000000}" name="Percentile"/>
    <tableColumn id="11" xr3:uid="{00000000-0010-0000-0100-00000B000000}" name="High-score flag"/>
    <tableColumn id="12" xr3:uid="{00000000-0010-0000-0100-00000C000000}" name="Priority tier"/>
    <tableColumn id="13" xr3:uid="{00000000-0010-0000-0100-00000D000000}" name="Excel action rule"/>
    <tableColumn id="14" xr3:uid="{00000000-0010-0000-0100-00000E000000}" name="Score band"/>
    <tableColumn id="15" xr3:uid="{00000000-0010-0000-0100-00000F000000}" name="Human review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gmentationEvidenceTable" displayName="SegmentationEvidenceTable" ref="A13:W813">
  <tableColumns count="23">
    <tableColumn id="1" xr3:uid="{00000000-0010-0000-0200-000001000000}" name="HCP ID"/>
    <tableColumn id="2" xr3:uid="{00000000-0010-0000-0200-000002000000}" name="Annual starts"/>
    <tableColumn id="3" xr3:uid="{00000000-0010-0000-0200-000003000000}" name="Mean contacts"/>
    <tableColumn id="4" xr3:uid="{00000000-0010-0000-0200-000004000000}" name="Mean email opens"/>
    <tableColumn id="5" xr3:uid="{00000000-0010-0000-0200-000005000000}" name="Mean portal sessions"/>
    <tableColumn id="6" xr3:uid="{00000000-0010-0000-0200-000006000000}" name="Mean stock"/>
    <tableColumn id="7" xr3:uid="{00000000-0010-0000-0200-000007000000}" name="Mean access barrier"/>
    <tableColumn id="8" xr3:uid="{00000000-0010-0000-0200-000008000000}" name="Potential index"/>
    <tableColumn id="9" xr3:uid="{00000000-0010-0000-0200-000009000000}" name="Digital affinity"/>
    <tableColumn id="10" xr3:uid="{00000000-0010-0000-0200-00000A000000}" name="Digital consent"/>
    <tableColumn id="11" xr3:uid="{00000000-0010-0000-0200-00000B000000}" name="Region"/>
    <tableColumn id="12" xr3:uid="{00000000-0010-0000-0200-00000C000000}" name="Specialty"/>
    <tableColumn id="13" xr3:uid="{00000000-0010-0000-0200-00000D000000}" name="Territory"/>
    <tableColumn id="14" xr3:uid="{00000000-0010-0000-0200-00000E000000}" name="Tier"/>
    <tableColumn id="15" xr3:uid="{00000000-0010-0000-0200-00000F000000}" name="Cluster"/>
    <tableColumn id="16" xr3:uid="{00000000-0010-0000-0200-000010000000}" name="Python segment"/>
    <tableColumn id="17" xr3:uid="{00000000-0010-0000-0200-000011000000}" name="PCA 1"/>
    <tableColumn id="18" xr3:uid="{00000000-0010-0000-0200-000012000000}" name="PCA 2"/>
    <tableColumn id="19" xr3:uid="{00000000-0010-0000-0200-000013000000}" name="Cluster size"/>
    <tableColumn id="20" xr3:uid="{00000000-0010-0000-0200-000014000000}" name="Segment share"/>
    <tableColumn id="21" xr3:uid="{00000000-0010-0000-0200-000015000000}" name="Digital-ready"/>
    <tableColumn id="22" xr3:uid="{00000000-0010-0000-0200-000016000000}" name="Composite value index"/>
    <tableColumn id="23" xr3:uid="{00000000-0010-0000-0200-000017000000}" name="Review no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NBAPlanTable" displayName="NBAPlanTable" ref="A13:X273">
  <tableColumns count="24">
    <tableColumn id="1" xr3:uid="{00000000-0010-0000-0300-000001000000}" name="HCP ID"/>
    <tableColumn id="2" xr3:uid="{00000000-0010-0000-0300-000002000000}" name="Region"/>
    <tableColumn id="3" xr3:uid="{00000000-0010-0000-0300-000003000000}" name="Territory"/>
    <tableColumn id="4" xr3:uid="{00000000-0010-0000-0300-000004000000}" name="Specialty"/>
    <tableColumn id="5" xr3:uid="{00000000-0010-0000-0300-000005000000}" name="Segment"/>
    <tableColumn id="6" xr3:uid="{00000000-0010-0000-0300-000006000000}" name="Propensity"/>
    <tableColumn id="7" xr3:uid="{00000000-0010-0000-0300-000007000000}" name="Potential"/>
    <tableColumn id="8" xr3:uid="{00000000-0010-0000-0300-000008000000}" name="Digital consent"/>
    <tableColumn id="9" xr3:uid="{00000000-0010-0000-0300-000009000000}" name="Access barrier"/>
    <tableColumn id="10" xr3:uid="{00000000-0010-0000-0300-00000A000000}" name="Python action"/>
    <tableColumn id="11" xr3:uid="{00000000-0010-0000-0300-00000B000000}" name="Python cost"/>
    <tableColumn id="12" xr3:uid="{00000000-0010-0000-0300-00000C000000}" name="Python field units"/>
    <tableColumn id="13" xr3:uid="{00000000-0010-0000-0300-00000D000000}" name="Python contacts"/>
    <tableColumn id="14" xr3:uid="{00000000-0010-0000-0300-00000E000000}" name="Base uplift"/>
    <tableColumn id="15" xr3:uid="{00000000-0010-0000-0300-00000F000000}" name="Python modeled starts"/>
    <tableColumn id="16" xr3:uid="{00000000-0010-0000-0300-000010000000}" name="Expected starts"/>
    <tableColumn id="17" xr3:uid="{00000000-0010-0000-0300-000011000000}" name="Excel cost"/>
    <tableColumn id="18" xr3:uid="{00000000-0010-0000-0300-000012000000}" name="Excel field units"/>
    <tableColumn id="19" xr3:uid="{00000000-0010-0000-0300-000013000000}" name="Excel contacts"/>
    <tableColumn id="20" xr3:uid="{00000000-0010-0000-0300-000014000000}" name="Consent eligibility"/>
    <tableColumn id="21" xr3:uid="{00000000-0010-0000-0300-000015000000}" name="Excel modeled starts"/>
    <tableColumn id="22" xr3:uid="{00000000-0010-0000-0300-000016000000}" name="Delta vs Python"/>
    <tableColumn id="23" xr3:uid="{00000000-0010-0000-0300-000017000000}" name="Priority score"/>
    <tableColumn id="24" xr3:uid="{00000000-0010-0000-0300-000018000000}" name="Approval statu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BayesianEvidenceTable" displayName="BayesianEvidenceTable" ref="A4:N7">
  <tableColumns count="14">
    <tableColumn id="1" xr3:uid="{00000000-0010-0000-0400-000001000000}" name="Segment"/>
    <tableColumn id="2" xr3:uid="{00000000-0010-0000-0400-000002000000}" name="n"/>
    <tableColumn id="3" xr3:uid="{00000000-0010-0000-0400-000003000000}" name="Responses"/>
    <tableColumn id="4" xr3:uid="{00000000-0010-0000-0400-000004000000}" name="Python posterior mean"/>
    <tableColumn id="5" xr3:uid="{00000000-0010-0000-0400-000005000000}" name="Python 90% low"/>
    <tableColumn id="6" xr3:uid="{00000000-0010-0000-0400-000006000000}" name="Python 90% high"/>
    <tableColumn id="7" xr3:uid="{00000000-0010-0000-0400-000007000000}" name="Prior alpha"/>
    <tableColumn id="8" xr3:uid="{00000000-0010-0000-0400-000008000000}" name="Prior beta"/>
    <tableColumn id="9" xr3:uid="{00000000-0010-0000-0400-000009000000}" name="Excel posterior mean"/>
    <tableColumn id="10" xr3:uid="{00000000-0010-0000-0400-00000A000000}" name="Delta vs Python"/>
    <tableColumn id="11" xr3:uid="{00000000-0010-0000-0400-00000B000000}" name="Interval width"/>
    <tableColumn id="12" xr3:uid="{00000000-0010-0000-0400-00000C000000}" name="Conservative rate"/>
    <tableColumn id="13" xr3:uid="{00000000-0010-0000-0400-00000D000000}" name="Rank"/>
    <tableColumn id="14" xr3:uid="{00000000-0010-0000-0400-00000E000000}" name="Interpreta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DataQualityIssueTable" displayName="DataQualityIssueTable" ref="A11:J15">
  <tableColumns count="10">
    <tableColumn id="1" xr3:uid="{00000000-0010-0000-0500-000001000000}" name="Field"/>
    <tableColumn id="2" xr3:uid="{00000000-0010-0000-0500-000002000000}" name="Issue count"/>
    <tableColumn id="3" xr3:uid="{00000000-0010-0000-0500-000003000000}" name="Issue type"/>
    <tableColumn id="4" xr3:uid="{00000000-0010-0000-0500-000004000000}" name="Denominator"/>
    <tableColumn id="5" xr3:uid="{00000000-0010-0000-0500-000005000000}" name="Issue rate"/>
    <tableColumn id="6" xr3:uid="{00000000-0010-0000-0500-000006000000}" name="Severity"/>
    <tableColumn id="7" xr3:uid="{00000000-0010-0000-0500-000007000000}" name="Control owner"/>
    <tableColumn id="8" xr3:uid="{00000000-0010-0000-0500-000008000000}" name="Treatment"/>
    <tableColumn id="9" xr3:uid="{00000000-0010-0000-0500-000009000000}" name="Residual risk"/>
    <tableColumn id="10" xr3:uid="{00000000-0010-0000-0500-00000A000000}" name="Statu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ResponsibleAIRegister" displayName="ResponsibleAIRegister" ref="A4:Q12">
  <tableColumns count="17">
    <tableColumn id="1" xr3:uid="{00000000-0010-0000-0600-000001000000}" name="Risk ID"/>
    <tableColumn id="2" xr3:uid="{00000000-0010-0000-0600-000002000000}" name="System / module"/>
    <tableColumn id="3" xr3:uid="{00000000-0010-0000-0600-000003000000}" name="Risk statement"/>
    <tableColumn id="4" xr3:uid="{00000000-0010-0000-0600-000004000000}" name="Stakeholder impact"/>
    <tableColumn id="5" xr3:uid="{00000000-0010-0000-0600-000005000000}" name="Likelihood (1-5)"/>
    <tableColumn id="6" xr3:uid="{00000000-0010-0000-0600-000006000000}" name="Impact (1-5)"/>
    <tableColumn id="7" xr3:uid="{00000000-0010-0000-0600-000007000000}" name="Inherent score"/>
    <tableColumn id="8" xr3:uid="{00000000-0010-0000-0600-000008000000}" name="Control"/>
    <tableColumn id="9" xr3:uid="{00000000-0010-0000-0600-000009000000}" name="Control effectiveness"/>
    <tableColumn id="10" xr3:uid="{00000000-0010-0000-0600-00000A000000}" name="Residual score"/>
    <tableColumn id="11" xr3:uid="{00000000-0010-0000-0600-00000B000000}" name="Metric"/>
    <tableColumn id="12" xr3:uid="{00000000-0010-0000-0600-00000C000000}" name="Observed"/>
    <tableColumn id="13" xr3:uid="{00000000-0010-0000-0600-00000D000000}" name="Threshold"/>
    <tableColumn id="14" xr3:uid="{00000000-0010-0000-0600-00000E000000}" name="Direction"/>
    <tableColumn id="15" xr3:uid="{00000000-0010-0000-0600-00000F000000}" name="Gate status"/>
    <tableColumn id="16" xr3:uid="{00000000-0010-0000-0600-000010000000}" name="Owner"/>
    <tableColumn id="17" xr3:uid="{00000000-0010-0000-0600-000011000000}" name="Action / evidenc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DataDictionaryTable" displayName="DataDictionaryTable" ref="A4:I15">
  <tableColumns count="9">
    <tableColumn id="1" xr3:uid="{00000000-0010-0000-0700-000001000000}" name="Dataset / evidence"/>
    <tableColumn id="2" xr3:uid="{00000000-0010-0000-0700-000002000000}" name="Business purpose"/>
    <tableColumn id="3" xr3:uid="{00000000-0010-0000-0700-000003000000}" name="Grain"/>
    <tableColumn id="4" xr3:uid="{00000000-0010-0000-0700-000004000000}" name="Primary key"/>
    <tableColumn id="5" xr3:uid="{00000000-0010-0000-0700-000005000000}" name="Workbook row count"/>
    <tableColumn id="6" xr3:uid="{00000000-0010-0000-0700-000006000000}" name="Expected rows"/>
    <tableColumn id="7" xr3:uid="{00000000-0010-0000-0700-000007000000}" name="Status"/>
    <tableColumn id="8" xr3:uid="{00000000-0010-0000-0700-000008000000}" name="Sensitivity"/>
    <tableColumn id="9" xr3:uid="{00000000-0010-0000-0700-000009000000}" name="Source artifa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ourceReferenceTable" displayName="SourceReferenceTable" ref="A4:E16">
  <tableColumns count="5">
    <tableColumn id="1" xr3:uid="{00000000-0010-0000-0800-000001000000}" name="Category"/>
    <tableColumn id="2" xr3:uid="{00000000-0010-0000-0800-000002000000}" name="Source"/>
    <tableColumn id="3" xr3:uid="{00000000-0010-0000-0800-000003000000}" name="Use in project"/>
    <tableColumn id="4" xr3:uid="{00000000-0010-0000-0800-000004000000}" name="URL"/>
    <tableColumn id="5" xr3:uid="{00000000-0010-0000-0800-000005000000}" name="Access / 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pane ySplit="3" topLeftCell="A4" activePane="bottomLeft" state="frozen"/>
      <selection pane="bottomLeft" activeCell="E13" sqref="E13"/>
    </sheetView>
  </sheetViews>
  <sheetFormatPr baseColWidth="10" defaultColWidth="8.83203125" defaultRowHeight="14"/>
  <cols>
    <col min="1" max="1" width="27" customWidth="1"/>
    <col min="2" max="2" width="70" customWidth="1"/>
    <col min="3" max="6" width="20" customWidth="1"/>
    <col min="7" max="8" width="22" customWidth="1"/>
  </cols>
  <sheetData>
    <row r="1" spans="1:8" ht="32" customHeight="1">
      <c r="A1" s="120" t="s">
        <v>0</v>
      </c>
      <c r="B1" s="120"/>
      <c r="C1" s="120"/>
      <c r="D1" s="120"/>
      <c r="E1" s="120"/>
      <c r="F1" s="120"/>
      <c r="G1" s="120"/>
      <c r="H1" s="120"/>
    </row>
    <row r="2" spans="1:8" ht="28" customHeight="1">
      <c r="A2" s="121" t="s">
        <v>1</v>
      </c>
      <c r="B2" s="121"/>
      <c r="C2" s="121"/>
      <c r="D2" s="121"/>
      <c r="E2" s="121"/>
      <c r="F2" s="121"/>
      <c r="G2" s="121"/>
      <c r="H2" s="121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 ht="30" customHeight="1">
      <c r="A4" s="1" t="s">
        <v>2</v>
      </c>
      <c r="B4" s="4" t="s">
        <v>3</v>
      </c>
      <c r="C4" s="10"/>
      <c r="D4" s="10"/>
      <c r="E4" s="10"/>
      <c r="F4" s="10"/>
      <c r="G4" s="10"/>
      <c r="H4" s="10"/>
    </row>
    <row r="5" spans="1:8" ht="30" customHeight="1">
      <c r="A5" s="2" t="s">
        <v>4</v>
      </c>
      <c r="B5" s="5" t="s">
        <v>5</v>
      </c>
      <c r="C5" s="10"/>
      <c r="D5" s="10"/>
      <c r="E5" s="10"/>
      <c r="F5" s="10"/>
      <c r="G5" s="10"/>
      <c r="H5" s="10"/>
    </row>
    <row r="6" spans="1:8" ht="30" customHeight="1">
      <c r="A6" s="2" t="s">
        <v>6</v>
      </c>
      <c r="B6" s="5" t="s">
        <v>7</v>
      </c>
      <c r="C6" s="10"/>
      <c r="D6" s="10"/>
      <c r="E6" s="10"/>
      <c r="F6" s="10"/>
      <c r="G6" s="10"/>
      <c r="H6" s="10"/>
    </row>
    <row r="7" spans="1:8" ht="30" customHeight="1">
      <c r="A7" s="2" t="s">
        <v>8</v>
      </c>
      <c r="B7" s="5" t="s">
        <v>9</v>
      </c>
      <c r="C7" s="10"/>
      <c r="D7" s="10"/>
      <c r="E7" s="10"/>
      <c r="F7" s="10"/>
      <c r="G7" s="10"/>
      <c r="H7" s="10"/>
    </row>
    <row r="8" spans="1:8" ht="30" customHeight="1">
      <c r="A8" s="2" t="s">
        <v>10</v>
      </c>
      <c r="B8" s="5" t="s">
        <v>11</v>
      </c>
      <c r="C8" s="10"/>
      <c r="D8" s="10"/>
      <c r="E8" s="10"/>
      <c r="F8" s="10"/>
      <c r="G8" s="10"/>
      <c r="H8" s="10"/>
    </row>
    <row r="9" spans="1:8" ht="30" customHeight="1">
      <c r="A9" s="2" t="s">
        <v>12</v>
      </c>
      <c r="B9" s="5" t="s">
        <v>13</v>
      </c>
      <c r="C9" s="10"/>
      <c r="D9" s="10"/>
      <c r="E9" s="10"/>
      <c r="F9" s="10"/>
      <c r="G9" s="10"/>
      <c r="H9" s="10"/>
    </row>
    <row r="10" spans="1:8" ht="30" customHeight="1">
      <c r="A10" s="2" t="s">
        <v>14</v>
      </c>
      <c r="B10" s="5" t="s">
        <v>15</v>
      </c>
      <c r="C10" s="10"/>
      <c r="D10" s="10"/>
      <c r="E10" s="10"/>
      <c r="F10" s="10"/>
      <c r="G10" s="10"/>
      <c r="H10" s="10"/>
    </row>
    <row r="11" spans="1:8" ht="30" customHeight="1">
      <c r="A11" s="2" t="s">
        <v>16</v>
      </c>
      <c r="B11" s="5" t="s">
        <v>17</v>
      </c>
      <c r="C11" s="10"/>
      <c r="D11" s="10"/>
      <c r="E11" s="10"/>
      <c r="F11" s="10"/>
      <c r="G11" s="10"/>
      <c r="H11" s="10"/>
    </row>
    <row r="12" spans="1:8" ht="30" customHeight="1">
      <c r="A12" s="2" t="s">
        <v>18</v>
      </c>
      <c r="B12" s="5" t="s">
        <v>19</v>
      </c>
      <c r="C12" s="10"/>
      <c r="D12" s="10"/>
      <c r="E12" s="10"/>
      <c r="F12" s="10"/>
      <c r="G12" s="10"/>
      <c r="H12" s="10"/>
    </row>
    <row r="13" spans="1:8" ht="30" customHeight="1">
      <c r="A13" s="2" t="s">
        <v>20</v>
      </c>
      <c r="B13" s="5" t="s">
        <v>21</v>
      </c>
      <c r="C13" s="10"/>
      <c r="D13" s="10"/>
      <c r="E13" s="10"/>
      <c r="F13" s="10"/>
      <c r="G13" s="10"/>
      <c r="H13" s="10"/>
    </row>
    <row r="14" spans="1:8" ht="30" customHeight="1">
      <c r="A14" s="2" t="s">
        <v>22</v>
      </c>
      <c r="B14" s="5" t="s">
        <v>23</v>
      </c>
      <c r="C14" s="10"/>
      <c r="D14" s="10"/>
      <c r="E14" s="10"/>
      <c r="F14" s="10"/>
      <c r="G14" s="10"/>
      <c r="H14" s="10"/>
    </row>
    <row r="15" spans="1:8" ht="30" customHeight="1">
      <c r="A15" s="3" t="s">
        <v>24</v>
      </c>
      <c r="B15" s="6" t="s">
        <v>25</v>
      </c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 ht="30" customHeight="1">
      <c r="A17" s="122" t="s">
        <v>26</v>
      </c>
      <c r="B17" s="123"/>
      <c r="C17" s="123"/>
      <c r="D17" s="123"/>
      <c r="E17" s="123"/>
      <c r="F17" s="123"/>
      <c r="G17" s="123"/>
      <c r="H17" s="124"/>
    </row>
    <row r="18" spans="1:8" ht="30" customHeight="1">
      <c r="A18" s="7" t="s">
        <v>27</v>
      </c>
      <c r="B18" s="8" t="s">
        <v>28</v>
      </c>
      <c r="C18" s="8" t="s">
        <v>29</v>
      </c>
      <c r="D18" s="8" t="s">
        <v>30</v>
      </c>
      <c r="E18" s="8" t="s">
        <v>31</v>
      </c>
      <c r="F18" s="8" t="s">
        <v>32</v>
      </c>
      <c r="G18" s="8" t="s">
        <v>33</v>
      </c>
      <c r="H18" s="9" t="s">
        <v>34</v>
      </c>
    </row>
    <row r="19" spans="1:8" ht="26">
      <c r="A19" s="11" t="s">
        <v>35</v>
      </c>
      <c r="B19" s="12" t="s">
        <v>36</v>
      </c>
      <c r="C19" s="12" t="s">
        <v>37</v>
      </c>
      <c r="D19" s="12" t="s">
        <v>38</v>
      </c>
      <c r="E19" s="12" t="s">
        <v>39</v>
      </c>
      <c r="F19" s="12" t="s">
        <v>40</v>
      </c>
      <c r="G19" s="12" t="s">
        <v>41</v>
      </c>
      <c r="H19" s="13" t="s">
        <v>42</v>
      </c>
    </row>
  </sheetData>
  <mergeCells count="3">
    <mergeCell ref="A1:H1"/>
    <mergeCell ref="A2:H2"/>
    <mergeCell ref="A17:H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baseColWidth="10" defaultColWidth="8.83203125" defaultRowHeight="14"/>
  <cols>
    <col min="1" max="1" width="10" customWidth="1"/>
    <col min="2" max="2" width="18" customWidth="1"/>
    <col min="3" max="3" width="38" customWidth="1"/>
    <col min="4" max="4" width="30" customWidth="1"/>
    <col min="5" max="5" width="11" customWidth="1"/>
    <col min="6" max="6" width="10" customWidth="1"/>
    <col min="7" max="7" width="12" customWidth="1"/>
    <col min="8" max="8" width="38" customWidth="1"/>
    <col min="9" max="9" width="13" customWidth="1"/>
    <col min="10" max="10" width="12" customWidth="1"/>
    <col min="11" max="11" width="22" customWidth="1"/>
    <col min="12" max="13" width="12" customWidth="1"/>
    <col min="14" max="14" width="10" customWidth="1"/>
    <col min="15" max="15" width="12" customWidth="1"/>
    <col min="16" max="16" width="20" customWidth="1"/>
    <col min="17" max="17" width="46" customWidth="1"/>
  </cols>
  <sheetData>
    <row r="1" spans="1:17" ht="32" customHeight="1">
      <c r="A1" s="125" t="s">
        <v>1254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8" customHeight="1">
      <c r="A2" s="121" t="s">
        <v>1255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4" spans="1:17" ht="30" customHeight="1">
      <c r="A4" s="7" t="s">
        <v>1256</v>
      </c>
      <c r="B4" s="8" t="s">
        <v>1257</v>
      </c>
      <c r="C4" s="8" t="s">
        <v>1258</v>
      </c>
      <c r="D4" s="8" t="s">
        <v>1259</v>
      </c>
      <c r="E4" s="8" t="s">
        <v>1260</v>
      </c>
      <c r="F4" s="8" t="s">
        <v>1261</v>
      </c>
      <c r="G4" s="8" t="s">
        <v>1262</v>
      </c>
      <c r="H4" s="8" t="s">
        <v>114</v>
      </c>
      <c r="I4" s="8" t="s">
        <v>1263</v>
      </c>
      <c r="J4" s="8" t="s">
        <v>1264</v>
      </c>
      <c r="K4" s="8" t="s">
        <v>318</v>
      </c>
      <c r="L4" s="8" t="s">
        <v>1265</v>
      </c>
      <c r="M4" s="8" t="s">
        <v>1266</v>
      </c>
      <c r="N4" s="8" t="s">
        <v>1267</v>
      </c>
      <c r="O4" s="8" t="s">
        <v>1268</v>
      </c>
      <c r="P4" s="8" t="s">
        <v>29</v>
      </c>
      <c r="Q4" s="9" t="s">
        <v>1269</v>
      </c>
    </row>
    <row r="5" spans="1:17">
      <c r="A5" s="14" t="s">
        <v>1270</v>
      </c>
      <c r="B5" s="15" t="s">
        <v>124</v>
      </c>
      <c r="C5" s="15" t="s">
        <v>1271</v>
      </c>
      <c r="D5" s="15" t="s">
        <v>1272</v>
      </c>
      <c r="E5" s="23">
        <v>3</v>
      </c>
      <c r="F5" s="23">
        <v>4</v>
      </c>
      <c r="G5" s="57">
        <f t="shared" ref="G5:G12" si="0">E5*F5</f>
        <v>12</v>
      </c>
      <c r="H5" s="15" t="s">
        <v>1273</v>
      </c>
      <c r="I5" s="107">
        <v>0.55000000000000004</v>
      </c>
      <c r="J5" s="57">
        <f t="shared" ref="J5:J12" si="1">G5*(1-I5)</f>
        <v>5.3999999999999995</v>
      </c>
      <c r="K5" s="15" t="s">
        <v>128</v>
      </c>
      <c r="L5" s="75">
        <v>0.14899999999999999</v>
      </c>
      <c r="M5" s="75">
        <v>0.1</v>
      </c>
      <c r="N5" s="40" t="s">
        <v>1274</v>
      </c>
      <c r="O5" s="115" t="str">
        <f t="shared" ref="O5:O12" si="2">IF(N5="&lt;=",IF(L5&lt;=M5,"PASS","REVIEW"),IF(L5&gt;=M5,"PASS","REVIEW"))</f>
        <v>REVIEW</v>
      </c>
      <c r="P5" s="15" t="s">
        <v>1275</v>
      </c>
      <c r="Q5" s="16" t="s">
        <v>1276</v>
      </c>
    </row>
    <row r="6" spans="1:17">
      <c r="A6" s="17" t="s">
        <v>1277</v>
      </c>
      <c r="B6" s="18" t="s">
        <v>1278</v>
      </c>
      <c r="C6" s="18" t="s">
        <v>1279</v>
      </c>
      <c r="D6" s="18" t="s">
        <v>1280</v>
      </c>
      <c r="E6" s="24">
        <v>3</v>
      </c>
      <c r="F6" s="24">
        <v>5</v>
      </c>
      <c r="G6" s="58">
        <f t="shared" si="0"/>
        <v>15</v>
      </c>
      <c r="H6" s="18" t="s">
        <v>1281</v>
      </c>
      <c r="I6" s="108">
        <v>0.8</v>
      </c>
      <c r="J6" s="58">
        <f t="shared" si="1"/>
        <v>2.9999999999999991</v>
      </c>
      <c r="K6" s="18" t="s">
        <v>1282</v>
      </c>
      <c r="L6" s="77">
        <v>3</v>
      </c>
      <c r="M6" s="77">
        <v>3</v>
      </c>
      <c r="N6" s="43" t="s">
        <v>1283</v>
      </c>
      <c r="O6" s="115" t="str">
        <f t="shared" si="2"/>
        <v>PASS</v>
      </c>
      <c r="P6" s="18" t="s">
        <v>1284</v>
      </c>
      <c r="Q6" s="19" t="s">
        <v>1285</v>
      </c>
    </row>
    <row r="7" spans="1:17">
      <c r="A7" s="17" t="s">
        <v>1286</v>
      </c>
      <c r="B7" s="18" t="s">
        <v>1278</v>
      </c>
      <c r="C7" s="18" t="s">
        <v>1287</v>
      </c>
      <c r="D7" s="18" t="s">
        <v>1288</v>
      </c>
      <c r="E7" s="24">
        <v>2</v>
      </c>
      <c r="F7" s="24">
        <v>5</v>
      </c>
      <c r="G7" s="58">
        <f t="shared" si="0"/>
        <v>10</v>
      </c>
      <c r="H7" s="18" t="s">
        <v>1289</v>
      </c>
      <c r="I7" s="108">
        <v>0.9</v>
      </c>
      <c r="J7" s="58">
        <f t="shared" si="1"/>
        <v>0.99999999999999978</v>
      </c>
      <c r="K7" s="18" t="s">
        <v>153</v>
      </c>
      <c r="L7" s="77">
        <v>0</v>
      </c>
      <c r="M7" s="77">
        <v>0</v>
      </c>
      <c r="N7" s="43" t="s">
        <v>1274</v>
      </c>
      <c r="O7" s="115" t="str">
        <f t="shared" si="2"/>
        <v>PASS</v>
      </c>
      <c r="P7" s="18" t="s">
        <v>1290</v>
      </c>
      <c r="Q7" s="19" t="s">
        <v>1291</v>
      </c>
    </row>
    <row r="8" spans="1:17">
      <c r="A8" s="17" t="s">
        <v>1292</v>
      </c>
      <c r="B8" s="18" t="s">
        <v>124</v>
      </c>
      <c r="C8" s="18" t="s">
        <v>1293</v>
      </c>
      <c r="D8" s="18" t="s">
        <v>1294</v>
      </c>
      <c r="E8" s="24">
        <v>3</v>
      </c>
      <c r="F8" s="24">
        <v>4</v>
      </c>
      <c r="G8" s="58">
        <f t="shared" si="0"/>
        <v>12</v>
      </c>
      <c r="H8" s="18" t="s">
        <v>1295</v>
      </c>
      <c r="I8" s="108">
        <v>0.65</v>
      </c>
      <c r="J8" s="58">
        <f t="shared" si="1"/>
        <v>4.1999999999999993</v>
      </c>
      <c r="K8" s="18" t="s">
        <v>1296</v>
      </c>
      <c r="L8" s="77">
        <v>1.6916500625741331E-5</v>
      </c>
      <c r="M8" s="77">
        <v>0.2</v>
      </c>
      <c r="N8" s="43" t="s">
        <v>1274</v>
      </c>
      <c r="O8" s="115" t="str">
        <f t="shared" si="2"/>
        <v>PASS</v>
      </c>
      <c r="P8" s="18" t="s">
        <v>1275</v>
      </c>
      <c r="Q8" s="19" t="s">
        <v>1297</v>
      </c>
    </row>
    <row r="9" spans="1:17">
      <c r="A9" s="17" t="s">
        <v>1298</v>
      </c>
      <c r="B9" s="18" t="s">
        <v>1299</v>
      </c>
      <c r="C9" s="18" t="s">
        <v>1300</v>
      </c>
      <c r="D9" s="18" t="s">
        <v>1301</v>
      </c>
      <c r="E9" s="24">
        <v>3</v>
      </c>
      <c r="F9" s="24">
        <v>4</v>
      </c>
      <c r="G9" s="58">
        <f t="shared" si="0"/>
        <v>12</v>
      </c>
      <c r="H9" s="18" t="s">
        <v>1302</v>
      </c>
      <c r="I9" s="108">
        <v>0.65</v>
      </c>
      <c r="J9" s="58">
        <f t="shared" si="1"/>
        <v>4.1999999999999993</v>
      </c>
      <c r="K9" s="18" t="s">
        <v>122</v>
      </c>
      <c r="L9" s="77">
        <v>0.15</v>
      </c>
      <c r="M9" s="77">
        <v>0.18</v>
      </c>
      <c r="N9" s="43" t="s">
        <v>1274</v>
      </c>
      <c r="O9" s="115" t="str">
        <f t="shared" si="2"/>
        <v>PASS</v>
      </c>
      <c r="P9" s="18" t="s">
        <v>1303</v>
      </c>
      <c r="Q9" s="19" t="s">
        <v>1304</v>
      </c>
    </row>
    <row r="10" spans="1:17">
      <c r="A10" s="17" t="s">
        <v>1305</v>
      </c>
      <c r="B10" s="18" t="s">
        <v>1299</v>
      </c>
      <c r="C10" s="18" t="s">
        <v>1306</v>
      </c>
      <c r="D10" s="18" t="s">
        <v>1307</v>
      </c>
      <c r="E10" s="24">
        <v>3</v>
      </c>
      <c r="F10" s="24">
        <v>4</v>
      </c>
      <c r="G10" s="58">
        <f t="shared" si="0"/>
        <v>12</v>
      </c>
      <c r="H10" s="18" t="s">
        <v>1308</v>
      </c>
      <c r="I10" s="108">
        <v>0.7</v>
      </c>
      <c r="J10" s="58">
        <f t="shared" si="1"/>
        <v>3.6000000000000005</v>
      </c>
      <c r="K10" s="18" t="s">
        <v>130</v>
      </c>
      <c r="L10" s="77">
        <v>0.86599999999999999</v>
      </c>
      <c r="M10" s="77">
        <v>0.75</v>
      </c>
      <c r="N10" s="43" t="s">
        <v>1283</v>
      </c>
      <c r="O10" s="115" t="str">
        <f t="shared" si="2"/>
        <v>PASS</v>
      </c>
      <c r="P10" s="18" t="s">
        <v>1275</v>
      </c>
      <c r="Q10" s="19" t="s">
        <v>1309</v>
      </c>
    </row>
    <row r="11" spans="1:17">
      <c r="A11" s="17" t="s">
        <v>1310</v>
      </c>
      <c r="B11" s="18" t="s">
        <v>148</v>
      </c>
      <c r="C11" s="18" t="s">
        <v>1311</v>
      </c>
      <c r="D11" s="18" t="s">
        <v>1312</v>
      </c>
      <c r="E11" s="24">
        <v>2</v>
      </c>
      <c r="F11" s="24">
        <v>5</v>
      </c>
      <c r="G11" s="58">
        <f t="shared" si="0"/>
        <v>10</v>
      </c>
      <c r="H11" s="18" t="s">
        <v>1313</v>
      </c>
      <c r="I11" s="108">
        <v>0.75</v>
      </c>
      <c r="J11" s="58">
        <f t="shared" si="1"/>
        <v>2.5</v>
      </c>
      <c r="K11" s="18" t="s">
        <v>1314</v>
      </c>
      <c r="L11" s="77">
        <v>0.98699999999999999</v>
      </c>
      <c r="M11" s="77">
        <v>0.95</v>
      </c>
      <c r="N11" s="43" t="s">
        <v>1283</v>
      </c>
      <c r="O11" s="115" t="str">
        <f t="shared" si="2"/>
        <v>PASS</v>
      </c>
      <c r="P11" s="18" t="s">
        <v>1315</v>
      </c>
      <c r="Q11" s="19" t="s">
        <v>1316</v>
      </c>
    </row>
    <row r="12" spans="1:17">
      <c r="A12" s="20" t="s">
        <v>1317</v>
      </c>
      <c r="B12" s="21" t="s">
        <v>1318</v>
      </c>
      <c r="C12" s="21" t="s">
        <v>1319</v>
      </c>
      <c r="D12" s="21" t="s">
        <v>1320</v>
      </c>
      <c r="E12" s="25">
        <v>3</v>
      </c>
      <c r="F12" s="25">
        <v>4</v>
      </c>
      <c r="G12" s="59">
        <f t="shared" si="0"/>
        <v>12</v>
      </c>
      <c r="H12" s="21" t="s">
        <v>1321</v>
      </c>
      <c r="I12" s="109">
        <v>0.85</v>
      </c>
      <c r="J12" s="59">
        <f t="shared" si="1"/>
        <v>1.8000000000000003</v>
      </c>
      <c r="K12" s="21" t="s">
        <v>1322</v>
      </c>
      <c r="L12" s="79">
        <v>1</v>
      </c>
      <c r="M12" s="79">
        <v>1</v>
      </c>
      <c r="N12" s="46" t="s">
        <v>1283</v>
      </c>
      <c r="O12" s="115" t="str">
        <f t="shared" si="2"/>
        <v>PASS</v>
      </c>
      <c r="P12" s="21" t="s">
        <v>1323</v>
      </c>
      <c r="Q12" s="22" t="s">
        <v>1324</v>
      </c>
    </row>
  </sheetData>
  <mergeCells count="2">
    <mergeCell ref="A1:Q1"/>
    <mergeCell ref="A2:Q2"/>
  </mergeCells>
  <conditionalFormatting sqref="O5:O12">
    <cfRule type="expression" dxfId="0" priority="1">
      <formula>O5="REVIEW"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26" customWidth="1"/>
    <col min="2" max="2" width="36" customWidth="1"/>
    <col min="3" max="3" width="20" customWidth="1"/>
    <col min="4" max="4" width="24" customWidth="1"/>
    <col min="5" max="5" width="16" customWidth="1"/>
    <col min="6" max="6" width="14" customWidth="1"/>
    <col min="7" max="7" width="11" customWidth="1"/>
    <col min="8" max="8" width="23" customWidth="1"/>
    <col min="9" max="9" width="48" customWidth="1"/>
  </cols>
  <sheetData>
    <row r="1" spans="1:9" ht="32" customHeight="1">
      <c r="A1" s="125" t="s">
        <v>1325</v>
      </c>
      <c r="B1" s="125"/>
      <c r="C1" s="125"/>
      <c r="D1" s="125"/>
      <c r="E1" s="125"/>
      <c r="F1" s="125"/>
      <c r="G1" s="125"/>
      <c r="H1" s="125"/>
      <c r="I1" s="125"/>
    </row>
    <row r="2" spans="1:9" ht="28" customHeight="1">
      <c r="A2" s="121" t="s">
        <v>1326</v>
      </c>
      <c r="B2" s="121"/>
      <c r="C2" s="121"/>
      <c r="D2" s="121"/>
      <c r="E2" s="121"/>
      <c r="F2" s="121"/>
      <c r="G2" s="121"/>
      <c r="H2" s="121"/>
      <c r="I2" s="121"/>
    </row>
    <row r="4" spans="1:9" ht="30" customHeight="1">
      <c r="A4" s="7" t="s">
        <v>1327</v>
      </c>
      <c r="B4" s="8" t="s">
        <v>1328</v>
      </c>
      <c r="C4" s="8" t="s">
        <v>1329</v>
      </c>
      <c r="D4" s="8" t="s">
        <v>1330</v>
      </c>
      <c r="E4" s="8" t="s">
        <v>1331</v>
      </c>
      <c r="F4" s="8" t="s">
        <v>1332</v>
      </c>
      <c r="G4" s="8" t="s">
        <v>34</v>
      </c>
      <c r="H4" s="8" t="s">
        <v>1333</v>
      </c>
      <c r="I4" s="9" t="s">
        <v>1334</v>
      </c>
    </row>
    <row r="5" spans="1:9">
      <c r="A5" s="14" t="s">
        <v>1335</v>
      </c>
      <c r="B5" s="15" t="s">
        <v>1336</v>
      </c>
      <c r="C5" s="15" t="s">
        <v>1337</v>
      </c>
      <c r="D5" s="15" t="s">
        <v>1338</v>
      </c>
      <c r="E5" s="57">
        <f>COUNTA('03_FORECAST'!$A$14:$A$589)</f>
        <v>576</v>
      </c>
      <c r="F5" s="40">
        <v>576</v>
      </c>
      <c r="G5" s="57" t="str">
        <f t="shared" ref="G5:G15" si="0">IF(E5=F5,"PASS","CHECK")</f>
        <v>PASS</v>
      </c>
      <c r="H5" s="15" t="s">
        <v>1339</v>
      </c>
      <c r="I5" s="16" t="s">
        <v>1340</v>
      </c>
    </row>
    <row r="6" spans="1:9">
      <c r="A6" s="17" t="s">
        <v>1341</v>
      </c>
      <c r="B6" s="18" t="s">
        <v>1342</v>
      </c>
      <c r="C6" s="18" t="s">
        <v>1343</v>
      </c>
      <c r="D6" s="18" t="s">
        <v>1344</v>
      </c>
      <c r="E6" s="58">
        <f>COUNTA('04_HCP_SCORES'!$A$14:$A$813)</f>
        <v>800</v>
      </c>
      <c r="F6" s="43">
        <v>800</v>
      </c>
      <c r="G6" s="58" t="str">
        <f t="shared" si="0"/>
        <v>PASS</v>
      </c>
      <c r="H6" s="18" t="s">
        <v>1345</v>
      </c>
      <c r="I6" s="19" t="s">
        <v>1346</v>
      </c>
    </row>
    <row r="7" spans="1:9">
      <c r="A7" s="17" t="s">
        <v>1347</v>
      </c>
      <c r="B7" s="18" t="s">
        <v>1348</v>
      </c>
      <c r="C7" s="18" t="s">
        <v>1349</v>
      </c>
      <c r="D7" s="18" t="s">
        <v>1344</v>
      </c>
      <c r="E7" s="58">
        <f>COUNTA('05_SEGMENTS'!$A$14:$A$813)</f>
        <v>800</v>
      </c>
      <c r="F7" s="43">
        <v>800</v>
      </c>
      <c r="G7" s="58" t="str">
        <f t="shared" si="0"/>
        <v>PASS</v>
      </c>
      <c r="H7" s="18" t="s">
        <v>1345</v>
      </c>
      <c r="I7" s="19" t="s">
        <v>1350</v>
      </c>
    </row>
    <row r="8" spans="1:9">
      <c r="A8" s="17" t="s">
        <v>1351</v>
      </c>
      <c r="B8" s="18" t="s">
        <v>1352</v>
      </c>
      <c r="C8" s="18" t="s">
        <v>1349</v>
      </c>
      <c r="D8" s="18" t="s">
        <v>1344</v>
      </c>
      <c r="E8" s="58">
        <f>COUNTA('06_NBA_PLAN'!$A$14:$A$273)</f>
        <v>260</v>
      </c>
      <c r="F8" s="43">
        <v>260</v>
      </c>
      <c r="G8" s="58" t="str">
        <f t="shared" si="0"/>
        <v>PASS</v>
      </c>
      <c r="H8" s="18" t="s">
        <v>1353</v>
      </c>
      <c r="I8" s="19" t="s">
        <v>1354</v>
      </c>
    </row>
    <row r="9" spans="1:9">
      <c r="A9" s="17" t="s">
        <v>1355</v>
      </c>
      <c r="B9" s="18" t="s">
        <v>1356</v>
      </c>
      <c r="C9" s="18" t="s">
        <v>1357</v>
      </c>
      <c r="D9" s="18" t="s">
        <v>1357</v>
      </c>
      <c r="E9" s="58">
        <f>COUNTA('07_BAYESIAN'!$A$5:$A$7)</f>
        <v>3</v>
      </c>
      <c r="F9" s="43">
        <v>3</v>
      </c>
      <c r="G9" s="58" t="str">
        <f t="shared" si="0"/>
        <v>PASS</v>
      </c>
      <c r="H9" s="18" t="s">
        <v>1358</v>
      </c>
      <c r="I9" s="19" t="s">
        <v>1359</v>
      </c>
    </row>
    <row r="10" spans="1:9">
      <c r="A10" s="17" t="s">
        <v>1360</v>
      </c>
      <c r="B10" s="18" t="s">
        <v>1361</v>
      </c>
      <c r="C10" s="18" t="s">
        <v>1362</v>
      </c>
      <c r="D10" s="18" t="s">
        <v>1363</v>
      </c>
      <c r="E10" s="58">
        <f>COUNTA('08_DATA_QUALITY'!$A$12:$A$15)</f>
        <v>4</v>
      </c>
      <c r="F10" s="43">
        <v>4</v>
      </c>
      <c r="G10" s="58" t="str">
        <f t="shared" si="0"/>
        <v>PASS</v>
      </c>
      <c r="H10" s="18" t="s">
        <v>1364</v>
      </c>
      <c r="I10" s="19" t="s">
        <v>1365</v>
      </c>
    </row>
    <row r="11" spans="1:9">
      <c r="A11" s="17" t="s">
        <v>1366</v>
      </c>
      <c r="B11" s="18" t="s">
        <v>1367</v>
      </c>
      <c r="C11" s="18" t="s">
        <v>1368</v>
      </c>
      <c r="D11" s="18" t="s">
        <v>1369</v>
      </c>
      <c r="E11" s="58">
        <f>COUNTA('09_RAI_REGISTER'!$A$5:$A$12)</f>
        <v>8</v>
      </c>
      <c r="F11" s="43">
        <v>8</v>
      </c>
      <c r="G11" s="58" t="str">
        <f t="shared" si="0"/>
        <v>PASS</v>
      </c>
      <c r="H11" s="18" t="s">
        <v>1370</v>
      </c>
      <c r="I11" s="19" t="s">
        <v>1371</v>
      </c>
    </row>
    <row r="12" spans="1:9">
      <c r="A12" s="17" t="s">
        <v>1372</v>
      </c>
      <c r="B12" s="18" t="s">
        <v>1373</v>
      </c>
      <c r="C12" s="18" t="s">
        <v>1374</v>
      </c>
      <c r="D12" s="18" t="s">
        <v>1374</v>
      </c>
      <c r="E12" s="58">
        <f>COUNTA('12_SCENARIOS'!$A$8:$A$10)</f>
        <v>3</v>
      </c>
      <c r="F12" s="43">
        <v>3</v>
      </c>
      <c r="G12" s="58" t="str">
        <f t="shared" si="0"/>
        <v>PASS</v>
      </c>
      <c r="H12" s="18" t="s">
        <v>1353</v>
      </c>
      <c r="I12" s="19" t="s">
        <v>1375</v>
      </c>
    </row>
    <row r="13" spans="1:9">
      <c r="A13" s="17" t="s">
        <v>1376</v>
      </c>
      <c r="B13" s="18" t="s">
        <v>1377</v>
      </c>
      <c r="C13" s="18" t="s">
        <v>1378</v>
      </c>
      <c r="D13" s="18" t="s">
        <v>1379</v>
      </c>
      <c r="E13" s="58">
        <f>'08_DATA_QUALITY'!$B$7</f>
        <v>83200</v>
      </c>
      <c r="F13" s="43">
        <v>83200</v>
      </c>
      <c r="G13" s="58" t="str">
        <f t="shared" si="0"/>
        <v>PASS</v>
      </c>
      <c r="H13" s="18" t="s">
        <v>1345</v>
      </c>
      <c r="I13" s="19" t="s">
        <v>1380</v>
      </c>
    </row>
    <row r="14" spans="1:9">
      <c r="A14" s="17" t="s">
        <v>1381</v>
      </c>
      <c r="B14" s="18" t="s">
        <v>1382</v>
      </c>
      <c r="C14" s="18" t="s">
        <v>1383</v>
      </c>
      <c r="D14" s="18" t="s">
        <v>1384</v>
      </c>
      <c r="E14" s="58">
        <f>74326</f>
        <v>74326</v>
      </c>
      <c r="F14" s="43">
        <v>74326</v>
      </c>
      <c r="G14" s="58" t="str">
        <f t="shared" si="0"/>
        <v>PASS</v>
      </c>
      <c r="H14" s="18" t="s">
        <v>1345</v>
      </c>
      <c r="I14" s="19" t="s">
        <v>1385</v>
      </c>
    </row>
    <row r="15" spans="1:9">
      <c r="A15" s="20" t="s">
        <v>1386</v>
      </c>
      <c r="B15" s="21" t="s">
        <v>1387</v>
      </c>
      <c r="C15" s="21" t="s">
        <v>1388</v>
      </c>
      <c r="D15" s="21" t="s">
        <v>1389</v>
      </c>
      <c r="E15" s="59">
        <f>5000</f>
        <v>5000</v>
      </c>
      <c r="F15" s="46">
        <v>5000</v>
      </c>
      <c r="G15" s="59" t="str">
        <f t="shared" si="0"/>
        <v>PASS</v>
      </c>
      <c r="H15" s="21" t="s">
        <v>1390</v>
      </c>
      <c r="I15" s="22" t="s">
        <v>1391</v>
      </c>
    </row>
  </sheetData>
  <mergeCells count="2">
    <mergeCell ref="A1:I1"/>
    <mergeCell ref="A2:I2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20" customWidth="1"/>
    <col min="2" max="2" width="34" customWidth="1"/>
    <col min="3" max="3" width="43" customWidth="1"/>
    <col min="4" max="4" width="58" customWidth="1"/>
    <col min="5" max="5" width="28" customWidth="1"/>
  </cols>
  <sheetData>
    <row r="1" spans="1:5" ht="32" customHeight="1">
      <c r="A1" s="125" t="s">
        <v>1392</v>
      </c>
      <c r="B1" s="125"/>
      <c r="C1" s="125"/>
      <c r="D1" s="125"/>
      <c r="E1" s="125"/>
    </row>
    <row r="2" spans="1:5" ht="28" customHeight="1">
      <c r="A2" s="121" t="s">
        <v>1393</v>
      </c>
      <c r="B2" s="121"/>
      <c r="C2" s="121"/>
      <c r="D2" s="121"/>
      <c r="E2" s="121"/>
    </row>
    <row r="4" spans="1:5" ht="30" customHeight="1">
      <c r="A4" s="7" t="s">
        <v>1394</v>
      </c>
      <c r="B4" s="8" t="s">
        <v>1395</v>
      </c>
      <c r="C4" s="8" t="s">
        <v>1396</v>
      </c>
      <c r="D4" s="8" t="s">
        <v>1397</v>
      </c>
      <c r="E4" s="9" t="s">
        <v>1398</v>
      </c>
    </row>
    <row r="5" spans="1:5">
      <c r="A5" s="39" t="s">
        <v>1399</v>
      </c>
      <c r="B5" s="40" t="s">
        <v>1400</v>
      </c>
      <c r="C5" s="40" t="s">
        <v>1401</v>
      </c>
      <c r="D5" s="40" t="s">
        <v>1402</v>
      </c>
      <c r="E5" s="41" t="s">
        <v>1403</v>
      </c>
    </row>
    <row r="6" spans="1:5">
      <c r="A6" s="42" t="s">
        <v>1404</v>
      </c>
      <c r="B6" s="43" t="s">
        <v>1405</v>
      </c>
      <c r="C6" s="43" t="s">
        <v>1406</v>
      </c>
      <c r="D6" s="43" t="s">
        <v>1407</v>
      </c>
      <c r="E6" s="44" t="s">
        <v>1408</v>
      </c>
    </row>
    <row r="7" spans="1:5">
      <c r="A7" s="42" t="s">
        <v>1409</v>
      </c>
      <c r="B7" s="43" t="s">
        <v>1410</v>
      </c>
      <c r="C7" s="43" t="s">
        <v>1411</v>
      </c>
      <c r="D7" s="43" t="s">
        <v>1412</v>
      </c>
      <c r="E7" s="44" t="s">
        <v>1413</v>
      </c>
    </row>
    <row r="8" spans="1:5">
      <c r="A8" s="42" t="s">
        <v>1414</v>
      </c>
      <c r="B8" s="43" t="s">
        <v>1415</v>
      </c>
      <c r="C8" s="43" t="s">
        <v>1416</v>
      </c>
      <c r="D8" s="43" t="s">
        <v>1417</v>
      </c>
      <c r="E8" s="44" t="s">
        <v>1418</v>
      </c>
    </row>
    <row r="9" spans="1:5">
      <c r="A9" s="42" t="s">
        <v>1419</v>
      </c>
      <c r="B9" s="43" t="s">
        <v>1420</v>
      </c>
      <c r="C9" s="43" t="s">
        <v>1421</v>
      </c>
      <c r="D9" s="43" t="s">
        <v>1422</v>
      </c>
      <c r="E9" s="44" t="s">
        <v>1423</v>
      </c>
    </row>
    <row r="10" spans="1:5">
      <c r="A10" s="42" t="s">
        <v>1424</v>
      </c>
      <c r="B10" s="43" t="s">
        <v>1425</v>
      </c>
      <c r="C10" s="43" t="s">
        <v>216</v>
      </c>
      <c r="D10" s="43" t="s">
        <v>1426</v>
      </c>
      <c r="E10" s="44" t="s">
        <v>1423</v>
      </c>
    </row>
    <row r="11" spans="1:5">
      <c r="A11" s="42" t="s">
        <v>1427</v>
      </c>
      <c r="B11" s="43" t="s">
        <v>1428</v>
      </c>
      <c r="C11" s="43" t="s">
        <v>1429</v>
      </c>
      <c r="D11" s="43" t="s">
        <v>1430</v>
      </c>
      <c r="E11" s="44" t="s">
        <v>1423</v>
      </c>
    </row>
    <row r="12" spans="1:5">
      <c r="A12" s="42" t="s">
        <v>154</v>
      </c>
      <c r="B12" s="43" t="s">
        <v>1431</v>
      </c>
      <c r="C12" s="43" t="s">
        <v>1432</v>
      </c>
      <c r="D12" s="43" t="s">
        <v>1433</v>
      </c>
      <c r="E12" s="44" t="s">
        <v>1423</v>
      </c>
    </row>
    <row r="13" spans="1:5">
      <c r="A13" s="42" t="s">
        <v>1434</v>
      </c>
      <c r="B13" s="43" t="s">
        <v>1435</v>
      </c>
      <c r="C13" s="43" t="s">
        <v>1436</v>
      </c>
      <c r="D13" s="43" t="s">
        <v>1437</v>
      </c>
      <c r="E13" s="44" t="s">
        <v>1423</v>
      </c>
    </row>
    <row r="14" spans="1:5">
      <c r="A14" s="42" t="s">
        <v>1438</v>
      </c>
      <c r="B14" s="43" t="s">
        <v>1439</v>
      </c>
      <c r="C14" s="43" t="s">
        <v>1440</v>
      </c>
      <c r="D14" s="43" t="s">
        <v>1441</v>
      </c>
      <c r="E14" s="44" t="s">
        <v>1423</v>
      </c>
    </row>
    <row r="15" spans="1:5">
      <c r="A15" s="42" t="s">
        <v>1438</v>
      </c>
      <c r="B15" s="43" t="s">
        <v>1442</v>
      </c>
      <c r="C15" s="43" t="s">
        <v>1443</v>
      </c>
      <c r="D15" s="43" t="s">
        <v>1444</v>
      </c>
      <c r="E15" s="44" t="s">
        <v>1423</v>
      </c>
    </row>
    <row r="16" spans="1:5">
      <c r="A16" s="45" t="s">
        <v>1445</v>
      </c>
      <c r="B16" s="46" t="s">
        <v>1446</v>
      </c>
      <c r="C16" s="46" t="s">
        <v>1447</v>
      </c>
      <c r="D16" s="46" t="s">
        <v>1448</v>
      </c>
      <c r="E16" s="47" t="s">
        <v>1423</v>
      </c>
    </row>
  </sheetData>
  <mergeCells count="2">
    <mergeCell ref="A1:E1"/>
    <mergeCell ref="A2:E2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0"/>
  <sheetViews>
    <sheetView showGridLines="0" workbookViewId="0">
      <pane ySplit="7" topLeftCell="A8" activePane="bottomLeft" state="frozen"/>
      <selection pane="bottomLeft" activeCell="C28" sqref="C28"/>
    </sheetView>
  </sheetViews>
  <sheetFormatPr baseColWidth="10" defaultColWidth="8.83203125" defaultRowHeight="14"/>
  <cols>
    <col min="1" max="1" width="23" customWidth="1"/>
    <col min="2" max="2" width="14" customWidth="1"/>
    <col min="3" max="3" width="16" customWidth="1"/>
    <col min="4" max="4" width="15" customWidth="1"/>
    <col min="5" max="5" width="12" customWidth="1"/>
    <col min="6" max="6" width="15" customWidth="1"/>
    <col min="7" max="7" width="12" customWidth="1"/>
    <col min="8" max="9" width="15" customWidth="1"/>
    <col min="10" max="10" width="12" customWidth="1"/>
    <col min="11" max="12" width="14" customWidth="1"/>
    <col min="13" max="13" width="13" customWidth="1"/>
    <col min="15" max="15" width="23" customWidth="1"/>
    <col min="16" max="16" width="14" customWidth="1"/>
  </cols>
  <sheetData>
    <row r="1" spans="1:13" ht="32" customHeight="1">
      <c r="A1" s="125" t="s">
        <v>1449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8" customHeight="1">
      <c r="A2" s="121" t="s">
        <v>1450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4" spans="1:13" ht="30" customHeight="1">
      <c r="A4" s="7" t="s">
        <v>1451</v>
      </c>
      <c r="B4" s="8" t="str">
        <f>'01_PARAMETERS'!B5</f>
        <v>Balanced</v>
      </c>
      <c r="C4" s="8"/>
      <c r="D4" s="8" t="s">
        <v>134</v>
      </c>
      <c r="E4" s="8" t="s">
        <v>1452</v>
      </c>
      <c r="F4" s="8" t="s">
        <v>1453</v>
      </c>
      <c r="G4" s="8" t="s">
        <v>1454</v>
      </c>
      <c r="H4" s="8" t="s">
        <v>1455</v>
      </c>
      <c r="I4" s="8" t="s">
        <v>1456</v>
      </c>
      <c r="J4" s="8" t="s">
        <v>1211</v>
      </c>
      <c r="K4" s="9" t="s">
        <v>1457</v>
      </c>
    </row>
    <row r="5" spans="1:13">
      <c r="A5" s="110"/>
      <c r="B5" s="111"/>
      <c r="C5" s="111"/>
      <c r="D5" s="112">
        <f>INDEX($C$8:$C$10,MATCH($B$4,$A$8:$A$10,0))</f>
        <v>30000</v>
      </c>
      <c r="E5" s="67">
        <f>INDEX($D$8:$D$10,MATCH($B$4,$A$8:$A$10,0))</f>
        <v>0.88235294117647056</v>
      </c>
      <c r="F5" s="112">
        <f>INDEX($F$8:$F$10,MATCH($B$4,$A$8:$A$10,0))</f>
        <v>110</v>
      </c>
      <c r="G5" s="67">
        <f>INDEX($G$8:$G$10,MATCH($B$4,$A$8:$A$10,0))</f>
        <v>1</v>
      </c>
      <c r="H5" s="112">
        <f>INDEX($I$8:$I$10,MATCH($B$4,$A$8:$A$10,0))</f>
        <v>350</v>
      </c>
      <c r="I5" s="67">
        <f>INDEX($J$8:$J$10,MATCH($B$4,$A$8:$A$10,0))</f>
        <v>1</v>
      </c>
      <c r="J5" s="78">
        <f>INDEX($K$8:$K$10,MATCH($B$4,$A$8:$A$10,0))</f>
        <v>42.413011502443368</v>
      </c>
      <c r="K5" s="78">
        <f>INDEX($M$8:$M$10,MATCH($B$4,$A$8:$A$10,0))</f>
        <v>1.4137670500814457</v>
      </c>
    </row>
    <row r="7" spans="1:13" ht="30" customHeight="1">
      <c r="A7" s="7" t="s">
        <v>1458</v>
      </c>
      <c r="B7" s="8" t="s">
        <v>1459</v>
      </c>
      <c r="C7" s="8" t="s">
        <v>134</v>
      </c>
      <c r="D7" s="8" t="s">
        <v>1460</v>
      </c>
      <c r="E7" s="8" t="s">
        <v>1461</v>
      </c>
      <c r="F7" s="8" t="s">
        <v>1453</v>
      </c>
      <c r="G7" s="8" t="s">
        <v>1462</v>
      </c>
      <c r="H7" s="8" t="s">
        <v>1463</v>
      </c>
      <c r="I7" s="8" t="s">
        <v>1455</v>
      </c>
      <c r="J7" s="8" t="s">
        <v>1464</v>
      </c>
      <c r="K7" s="8" t="s">
        <v>1211</v>
      </c>
      <c r="L7" s="8" t="s">
        <v>1465</v>
      </c>
      <c r="M7" s="9" t="s">
        <v>1457</v>
      </c>
    </row>
    <row r="8" spans="1:13">
      <c r="A8" s="39" t="s">
        <v>1466</v>
      </c>
      <c r="B8" s="113">
        <v>22000</v>
      </c>
      <c r="C8" s="113">
        <v>20775</v>
      </c>
      <c r="D8" s="67">
        <f>C8/B8</f>
        <v>0.94431818181818183</v>
      </c>
      <c r="E8" s="113">
        <v>70</v>
      </c>
      <c r="F8" s="113">
        <v>70</v>
      </c>
      <c r="G8" s="67">
        <f>F8/E8</f>
        <v>1</v>
      </c>
      <c r="H8" s="113">
        <v>240</v>
      </c>
      <c r="I8" s="113">
        <v>240</v>
      </c>
      <c r="J8" s="67">
        <f>I8/H8</f>
        <v>1</v>
      </c>
      <c r="K8" s="49">
        <v>30.856729658021219</v>
      </c>
      <c r="L8" s="64">
        <f>K8-$K$8</f>
        <v>0</v>
      </c>
      <c r="M8" s="64">
        <f>K8/(C8/1000)</f>
        <v>1.4852818126604679</v>
      </c>
    </row>
    <row r="9" spans="1:13">
      <c r="A9" s="42" t="s">
        <v>52</v>
      </c>
      <c r="B9" s="113">
        <v>34000</v>
      </c>
      <c r="C9" s="113">
        <v>30000</v>
      </c>
      <c r="D9" s="67">
        <f>C9/B9</f>
        <v>0.88235294117647056</v>
      </c>
      <c r="E9" s="113">
        <v>110</v>
      </c>
      <c r="F9" s="113">
        <v>110</v>
      </c>
      <c r="G9" s="67">
        <f>F9/E9</f>
        <v>1</v>
      </c>
      <c r="H9" s="113">
        <v>350</v>
      </c>
      <c r="I9" s="113">
        <v>350</v>
      </c>
      <c r="J9" s="67">
        <f>I9/H9</f>
        <v>1</v>
      </c>
      <c r="K9" s="49">
        <v>42.413011502443368</v>
      </c>
      <c r="L9" s="64">
        <f>K9-$K$8</f>
        <v>11.556281844422148</v>
      </c>
      <c r="M9" s="64">
        <f>K9/(C9/1000)</f>
        <v>1.4137670500814457</v>
      </c>
    </row>
    <row r="10" spans="1:13">
      <c r="A10" s="45" t="s">
        <v>1467</v>
      </c>
      <c r="B10" s="113">
        <v>40000</v>
      </c>
      <c r="C10" s="113">
        <v>35300</v>
      </c>
      <c r="D10" s="67">
        <f>C10/B10</f>
        <v>0.88249999999999995</v>
      </c>
      <c r="E10" s="113">
        <v>140</v>
      </c>
      <c r="F10" s="113">
        <v>140</v>
      </c>
      <c r="G10" s="67">
        <f>F10/E10</f>
        <v>1</v>
      </c>
      <c r="H10" s="113">
        <v>450</v>
      </c>
      <c r="I10" s="113">
        <v>400</v>
      </c>
      <c r="J10" s="67">
        <f>I10/H10</f>
        <v>0.88888888888888884</v>
      </c>
      <c r="K10" s="49">
        <v>47.820357274833611</v>
      </c>
      <c r="L10" s="64">
        <f>K10-$K$8</f>
        <v>16.963627616812392</v>
      </c>
      <c r="M10" s="64">
        <f>K10/(C10/1000)</f>
        <v>1.3546843420632753</v>
      </c>
    </row>
    <row r="14" spans="1:13" ht="30" customHeight="1">
      <c r="A14" s="7" t="s">
        <v>1458</v>
      </c>
      <c r="B14" s="8" t="s">
        <v>1468</v>
      </c>
      <c r="C14" s="8" t="s">
        <v>1469</v>
      </c>
      <c r="D14" s="8" t="s">
        <v>1470</v>
      </c>
      <c r="E14" s="8" t="s">
        <v>1471</v>
      </c>
      <c r="F14" s="9" t="s">
        <v>1196</v>
      </c>
    </row>
    <row r="15" spans="1:13">
      <c r="A15" s="39" t="s">
        <v>1466</v>
      </c>
      <c r="B15" s="40">
        <v>37</v>
      </c>
      <c r="C15" s="40">
        <v>33</v>
      </c>
      <c r="D15" s="40">
        <v>137</v>
      </c>
      <c r="E15" s="40">
        <v>0</v>
      </c>
      <c r="F15" s="41">
        <v>53</v>
      </c>
    </row>
    <row r="16" spans="1:13">
      <c r="A16" s="42" t="s">
        <v>52</v>
      </c>
      <c r="B16" s="43">
        <v>12</v>
      </c>
      <c r="C16" s="43">
        <v>98</v>
      </c>
      <c r="D16" s="43">
        <v>142</v>
      </c>
      <c r="E16" s="43">
        <v>0</v>
      </c>
      <c r="F16" s="44">
        <v>8</v>
      </c>
    </row>
    <row r="17" spans="1:16">
      <c r="A17" s="45" t="s">
        <v>1467</v>
      </c>
      <c r="B17" s="46">
        <v>0</v>
      </c>
      <c r="C17" s="46">
        <v>140</v>
      </c>
      <c r="D17" s="46">
        <v>120</v>
      </c>
      <c r="E17" s="46">
        <v>0</v>
      </c>
      <c r="F17" s="47">
        <v>0</v>
      </c>
    </row>
    <row r="20" spans="1:16" ht="30" customHeight="1">
      <c r="A20" s="7" t="s">
        <v>114</v>
      </c>
      <c r="B20" s="8" t="s">
        <v>115</v>
      </c>
      <c r="C20" s="8" t="s">
        <v>1185</v>
      </c>
      <c r="D20" s="8" t="s">
        <v>34</v>
      </c>
      <c r="E20" s="9" t="s">
        <v>1186</v>
      </c>
    </row>
    <row r="21" spans="1:16">
      <c r="A21" s="14" t="s">
        <v>1472</v>
      </c>
      <c r="B21" s="66">
        <f>E5</f>
        <v>0.88235294117647056</v>
      </c>
      <c r="C21" s="114">
        <v>1</v>
      </c>
      <c r="D21" s="115" t="str">
        <f>IF(B21&lt;=C21,"PASS","FAIL")</f>
        <v>PASS</v>
      </c>
      <c r="E21" s="16" t="s">
        <v>1473</v>
      </c>
    </row>
    <row r="22" spans="1:16">
      <c r="A22" s="17" t="s">
        <v>1474</v>
      </c>
      <c r="B22" s="67">
        <f>G5</f>
        <v>1</v>
      </c>
      <c r="C22" s="114">
        <v>1</v>
      </c>
      <c r="D22" s="115" t="str">
        <f>IF(B22&lt;=C22,"PASS","FAIL")</f>
        <v>PASS</v>
      </c>
      <c r="E22" s="19" t="s">
        <v>1475</v>
      </c>
    </row>
    <row r="23" spans="1:16">
      <c r="A23" s="17" t="s">
        <v>1476</v>
      </c>
      <c r="B23" s="67">
        <f>I5</f>
        <v>1</v>
      </c>
      <c r="C23" s="114">
        <v>1</v>
      </c>
      <c r="D23" s="115" t="str">
        <f>IF(B23&lt;=C23,"PASS","FAIL")</f>
        <v>PASS</v>
      </c>
      <c r="E23" s="19" t="s">
        <v>1477</v>
      </c>
    </row>
    <row r="24" spans="1:16">
      <c r="A24" s="20" t="s">
        <v>1478</v>
      </c>
      <c r="B24" s="59">
        <f>J5</f>
        <v>42.413011502443368</v>
      </c>
      <c r="C24" s="114">
        <v>0</v>
      </c>
      <c r="D24" s="115" t="str">
        <f>IF(B24&gt;C24,"PASS","FAIL")</f>
        <v>PASS</v>
      </c>
      <c r="E24" s="22" t="s">
        <v>1479</v>
      </c>
    </row>
    <row r="27" spans="1:16">
      <c r="O27" t="s">
        <v>1458</v>
      </c>
      <c r="P27" t="s">
        <v>1211</v>
      </c>
    </row>
    <row r="28" spans="1:16">
      <c r="O28" t="s">
        <v>1466</v>
      </c>
      <c r="P28">
        <v>30.856729658021219</v>
      </c>
    </row>
    <row r="29" spans="1:16">
      <c r="O29" t="s">
        <v>52</v>
      </c>
      <c r="P29">
        <v>42.413011502443368</v>
      </c>
    </row>
    <row r="30" spans="1:16">
      <c r="O30" t="s">
        <v>1467</v>
      </c>
      <c r="P30">
        <v>47.820357274833611</v>
      </c>
    </row>
  </sheetData>
  <mergeCells count="2">
    <mergeCell ref="A1:M1"/>
    <mergeCell ref="A2:M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34" customWidth="1"/>
    <col min="2" max="2" width="22" customWidth="1"/>
    <col min="3" max="3" width="14" customWidth="1"/>
    <col min="4" max="4" width="24" customWidth="1"/>
    <col min="5" max="5" width="30" customWidth="1"/>
    <col min="6" max="6" width="44" customWidth="1"/>
  </cols>
  <sheetData>
    <row r="1" spans="1:6" ht="32" customHeight="1">
      <c r="A1" s="120" t="s">
        <v>43</v>
      </c>
      <c r="B1" s="120"/>
      <c r="C1" s="120"/>
      <c r="D1" s="120"/>
      <c r="E1" s="120"/>
      <c r="F1" s="120"/>
    </row>
    <row r="2" spans="1:6" ht="28" customHeight="1">
      <c r="A2" s="121" t="s">
        <v>44</v>
      </c>
      <c r="B2" s="121"/>
      <c r="C2" s="121"/>
      <c r="D2" s="121"/>
      <c r="E2" s="121"/>
      <c r="F2" s="121"/>
    </row>
    <row r="3" spans="1:6">
      <c r="A3" s="10"/>
      <c r="B3" s="10"/>
      <c r="C3" s="10"/>
      <c r="D3" s="10"/>
      <c r="E3" s="10"/>
      <c r="F3" s="10"/>
    </row>
    <row r="4" spans="1:6" ht="30" customHeight="1">
      <c r="A4" s="7" t="s">
        <v>45</v>
      </c>
      <c r="B4" s="8" t="s">
        <v>46</v>
      </c>
      <c r="C4" s="8" t="s">
        <v>47</v>
      </c>
      <c r="D4" s="8" t="s">
        <v>48</v>
      </c>
      <c r="E4" s="8" t="s">
        <v>49</v>
      </c>
      <c r="F4" s="9" t="s">
        <v>50</v>
      </c>
    </row>
    <row r="5" spans="1:6" ht="26">
      <c r="A5" s="26" t="s">
        <v>51</v>
      </c>
      <c r="B5" s="27" t="s">
        <v>52</v>
      </c>
      <c r="C5" s="28" t="s">
        <v>53</v>
      </c>
      <c r="D5" s="28" t="s">
        <v>54</v>
      </c>
      <c r="E5" s="28" t="s">
        <v>55</v>
      </c>
      <c r="F5" s="29" t="s">
        <v>56</v>
      </c>
    </row>
    <row r="6" spans="1:6">
      <c r="A6" s="30" t="s">
        <v>57</v>
      </c>
      <c r="B6" s="31">
        <v>0.8</v>
      </c>
      <c r="C6" s="32" t="s">
        <v>58</v>
      </c>
      <c r="D6" s="32" t="s">
        <v>59</v>
      </c>
      <c r="E6" s="32" t="s">
        <v>60</v>
      </c>
      <c r="F6" s="33" t="s">
        <v>61</v>
      </c>
    </row>
    <row r="7" spans="1:6">
      <c r="A7" s="30" t="s">
        <v>62</v>
      </c>
      <c r="B7" s="31">
        <v>0.7</v>
      </c>
      <c r="C7" s="32" t="s">
        <v>58</v>
      </c>
      <c r="D7" s="32" t="s">
        <v>63</v>
      </c>
      <c r="E7" s="32" t="s">
        <v>64</v>
      </c>
      <c r="F7" s="33" t="s">
        <v>65</v>
      </c>
    </row>
    <row r="8" spans="1:6">
      <c r="A8" s="30" t="s">
        <v>66</v>
      </c>
      <c r="B8" s="31">
        <v>0.9</v>
      </c>
      <c r="C8" s="32" t="s">
        <v>58</v>
      </c>
      <c r="D8" s="32" t="s">
        <v>63</v>
      </c>
      <c r="E8" s="32" t="s">
        <v>67</v>
      </c>
      <c r="F8" s="33" t="s">
        <v>68</v>
      </c>
    </row>
    <row r="9" spans="1:6">
      <c r="A9" s="30" t="s">
        <v>69</v>
      </c>
      <c r="B9" s="31">
        <v>0.1</v>
      </c>
      <c r="C9" s="32" t="s">
        <v>70</v>
      </c>
      <c r="D9" s="32" t="s">
        <v>71</v>
      </c>
      <c r="E9" s="32" t="s">
        <v>72</v>
      </c>
      <c r="F9" s="33" t="s">
        <v>73</v>
      </c>
    </row>
    <row r="10" spans="1:6">
      <c r="A10" s="30" t="s">
        <v>74</v>
      </c>
      <c r="B10" s="34">
        <v>0.2</v>
      </c>
      <c r="C10" s="32" t="s">
        <v>75</v>
      </c>
      <c r="D10" s="32" t="s">
        <v>76</v>
      </c>
      <c r="E10" s="32" t="s">
        <v>77</v>
      </c>
      <c r="F10" s="33" t="s">
        <v>78</v>
      </c>
    </row>
    <row r="11" spans="1:6">
      <c r="A11" s="30" t="s">
        <v>79</v>
      </c>
      <c r="B11" s="34">
        <v>0.18</v>
      </c>
      <c r="C11" s="32" t="s">
        <v>58</v>
      </c>
      <c r="D11" s="32" t="s">
        <v>76</v>
      </c>
      <c r="E11" s="32" t="s">
        <v>77</v>
      </c>
      <c r="F11" s="33" t="s">
        <v>80</v>
      </c>
    </row>
    <row r="12" spans="1:6">
      <c r="A12" s="30" t="s">
        <v>81</v>
      </c>
      <c r="B12" s="34">
        <v>22000</v>
      </c>
      <c r="C12" s="32" t="s">
        <v>82</v>
      </c>
      <c r="D12" s="32" t="s">
        <v>83</v>
      </c>
      <c r="E12" s="32" t="s">
        <v>84</v>
      </c>
      <c r="F12" s="33" t="s">
        <v>85</v>
      </c>
    </row>
    <row r="13" spans="1:6">
      <c r="A13" s="30" t="s">
        <v>86</v>
      </c>
      <c r="B13" s="34">
        <v>34000</v>
      </c>
      <c r="C13" s="32" t="s">
        <v>82</v>
      </c>
      <c r="D13" s="32" t="s">
        <v>83</v>
      </c>
      <c r="E13" s="32" t="s">
        <v>84</v>
      </c>
      <c r="F13" s="33" t="s">
        <v>85</v>
      </c>
    </row>
    <row r="14" spans="1:6">
      <c r="A14" s="30" t="s">
        <v>87</v>
      </c>
      <c r="B14" s="34">
        <v>40000</v>
      </c>
      <c r="C14" s="32" t="s">
        <v>82</v>
      </c>
      <c r="D14" s="32" t="s">
        <v>83</v>
      </c>
      <c r="E14" s="32" t="s">
        <v>84</v>
      </c>
      <c r="F14" s="33" t="s">
        <v>85</v>
      </c>
    </row>
    <row r="15" spans="1:6">
      <c r="A15" s="30" t="s">
        <v>88</v>
      </c>
      <c r="B15" s="34">
        <v>70</v>
      </c>
      <c r="C15" s="32" t="s">
        <v>89</v>
      </c>
      <c r="D15" s="32" t="s">
        <v>83</v>
      </c>
      <c r="E15" s="32" t="s">
        <v>84</v>
      </c>
      <c r="F15" s="33" t="s">
        <v>85</v>
      </c>
    </row>
    <row r="16" spans="1:6">
      <c r="A16" s="30" t="s">
        <v>90</v>
      </c>
      <c r="B16" s="34">
        <v>110</v>
      </c>
      <c r="C16" s="32" t="s">
        <v>89</v>
      </c>
      <c r="D16" s="32" t="s">
        <v>83</v>
      </c>
      <c r="E16" s="32" t="s">
        <v>84</v>
      </c>
      <c r="F16" s="33" t="s">
        <v>85</v>
      </c>
    </row>
    <row r="17" spans="1:6">
      <c r="A17" s="30" t="s">
        <v>91</v>
      </c>
      <c r="B17" s="34">
        <v>140</v>
      </c>
      <c r="C17" s="32" t="s">
        <v>89</v>
      </c>
      <c r="D17" s="32" t="s">
        <v>83</v>
      </c>
      <c r="E17" s="32" t="s">
        <v>84</v>
      </c>
      <c r="F17" s="33" t="s">
        <v>85</v>
      </c>
    </row>
    <row r="18" spans="1:6">
      <c r="A18" s="30" t="s">
        <v>92</v>
      </c>
      <c r="B18" s="34">
        <v>240</v>
      </c>
      <c r="C18" s="32" t="s">
        <v>93</v>
      </c>
      <c r="D18" s="32" t="s">
        <v>83</v>
      </c>
      <c r="E18" s="32" t="s">
        <v>84</v>
      </c>
      <c r="F18" s="33" t="s">
        <v>85</v>
      </c>
    </row>
    <row r="19" spans="1:6">
      <c r="A19" s="30" t="s">
        <v>94</v>
      </c>
      <c r="B19" s="34">
        <v>350</v>
      </c>
      <c r="C19" s="32" t="s">
        <v>93</v>
      </c>
      <c r="D19" s="32" t="s">
        <v>83</v>
      </c>
      <c r="E19" s="32" t="s">
        <v>84</v>
      </c>
      <c r="F19" s="33" t="s">
        <v>85</v>
      </c>
    </row>
    <row r="20" spans="1:6">
      <c r="A20" s="35" t="s">
        <v>95</v>
      </c>
      <c r="B20" s="36">
        <v>450</v>
      </c>
      <c r="C20" s="37" t="s">
        <v>93</v>
      </c>
      <c r="D20" s="37" t="s">
        <v>83</v>
      </c>
      <c r="E20" s="37" t="s">
        <v>84</v>
      </c>
      <c r="F20" s="38" t="s">
        <v>85</v>
      </c>
    </row>
  </sheetData>
  <mergeCells count="2">
    <mergeCell ref="A1:F1"/>
    <mergeCell ref="A2:F2"/>
  </mergeCells>
  <dataValidations count="1">
    <dataValidation type="list" sqref="B5" xr:uid="{00000000-0002-0000-0100-000000000000}">
      <formula1>"Capacity-constrained,Balanced,Expanded capacity"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showGridLines="0" topLeftCell="C1" workbookViewId="0">
      <pane ySplit="3" topLeftCell="A4" activePane="bottomLeft" state="frozen"/>
      <selection pane="bottomLeft" activeCell="A4" sqref="A4:B4"/>
    </sheetView>
  </sheetViews>
  <sheetFormatPr baseColWidth="10" defaultColWidth="8.83203125" defaultRowHeight="14"/>
  <cols>
    <col min="1" max="1" width="20" customWidth="1"/>
    <col min="2" max="3" width="14" customWidth="1"/>
    <col min="4" max="5" width="16" customWidth="1"/>
    <col min="6" max="6" width="18" customWidth="1"/>
    <col min="7" max="7" width="14" customWidth="1"/>
    <col min="8" max="8" width="20" customWidth="1"/>
    <col min="9" max="9" width="14" customWidth="1"/>
    <col min="10" max="10" width="20" customWidth="1"/>
    <col min="11" max="12" width="14" customWidth="1"/>
    <col min="13" max="14" width="18" customWidth="1"/>
  </cols>
  <sheetData>
    <row r="1" spans="1:14" ht="32" customHeight="1">
      <c r="A1" s="125" t="s">
        <v>96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28" customHeight="1">
      <c r="A2" s="121" t="s">
        <v>97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4" spans="1:14">
      <c r="A4" s="126" t="s">
        <v>98</v>
      </c>
      <c r="B4" s="127"/>
      <c r="C4" s="126" t="s">
        <v>99</v>
      </c>
      <c r="D4" s="127"/>
      <c r="E4" s="126" t="s">
        <v>100</v>
      </c>
      <c r="F4" s="127"/>
      <c r="G4" s="126" t="s">
        <v>101</v>
      </c>
      <c r="H4" s="127"/>
      <c r="I4" s="126" t="s">
        <v>102</v>
      </c>
      <c r="J4" s="127"/>
      <c r="K4" s="126" t="s">
        <v>103</v>
      </c>
      <c r="L4" s="127"/>
      <c r="M4" s="126" t="s">
        <v>104</v>
      </c>
      <c r="N4" s="127"/>
    </row>
    <row r="5" spans="1:14">
      <c r="A5" s="128">
        <f>'08_DATA_QUALITY'!B7</f>
        <v>83200</v>
      </c>
      <c r="B5" s="129"/>
      <c r="C5" s="134">
        <f>'04_HCP_SCORES'!B5</f>
        <v>0.80100000000000005</v>
      </c>
      <c r="D5" s="135"/>
      <c r="E5" s="138">
        <f>'03_FORECAST'!D6</f>
        <v>0.14996281447652479</v>
      </c>
      <c r="F5" s="139"/>
      <c r="G5" s="134">
        <f>'05_SEGMENTS'!B5</f>
        <v>0.27918179454309539</v>
      </c>
      <c r="H5" s="135"/>
      <c r="I5" s="142">
        <f>'12_SCENARIOS'!J5</f>
        <v>42.413011502443368</v>
      </c>
      <c r="J5" s="143"/>
      <c r="K5" s="134">
        <f>'09_RAI_REGISTER'!L5</f>
        <v>0.14899999999999999</v>
      </c>
      <c r="L5" s="135"/>
      <c r="M5" s="146">
        <f>6</f>
        <v>6</v>
      </c>
      <c r="N5" s="147"/>
    </row>
    <row r="6" spans="1:14">
      <c r="A6" s="130"/>
      <c r="B6" s="131"/>
      <c r="C6" s="136"/>
      <c r="D6" s="137"/>
      <c r="E6" s="140"/>
      <c r="F6" s="141"/>
      <c r="G6" s="136"/>
      <c r="H6" s="137"/>
      <c r="I6" s="144"/>
      <c r="J6" s="145"/>
      <c r="K6" s="136"/>
      <c r="L6" s="137"/>
      <c r="M6" s="148"/>
      <c r="N6" s="149"/>
    </row>
    <row r="7" spans="1:14">
      <c r="A7" s="132" t="s">
        <v>105</v>
      </c>
      <c r="B7" s="133"/>
      <c r="C7" s="132" t="s">
        <v>106</v>
      </c>
      <c r="D7" s="133"/>
      <c r="E7" s="132" t="s">
        <v>107</v>
      </c>
      <c r="F7" s="133"/>
      <c r="G7" s="132" t="s">
        <v>108</v>
      </c>
      <c r="H7" s="133"/>
      <c r="I7" s="132" t="s">
        <v>109</v>
      </c>
      <c r="J7" s="133"/>
      <c r="K7" s="132" t="s">
        <v>110</v>
      </c>
      <c r="L7" s="133"/>
      <c r="M7" s="132" t="s">
        <v>111</v>
      </c>
      <c r="N7" s="133"/>
    </row>
    <row r="10" spans="1:14" ht="30" customHeight="1">
      <c r="A10" s="122" t="s">
        <v>112</v>
      </c>
      <c r="B10" s="123"/>
      <c r="C10" s="123"/>
      <c r="D10" s="123"/>
      <c r="E10" s="123"/>
      <c r="F10" s="124"/>
      <c r="H10" s="122" t="s">
        <v>113</v>
      </c>
      <c r="I10" s="123"/>
      <c r="J10" s="123"/>
      <c r="K10" s="123"/>
      <c r="L10" s="123"/>
      <c r="M10" s="123"/>
      <c r="N10" s="124"/>
    </row>
    <row r="11" spans="1:14" ht="30" customHeight="1">
      <c r="A11" s="7" t="s">
        <v>114</v>
      </c>
      <c r="B11" s="8" t="s">
        <v>115</v>
      </c>
      <c r="C11" s="8" t="s">
        <v>116</v>
      </c>
      <c r="D11" s="8" t="s">
        <v>117</v>
      </c>
      <c r="E11" s="8" t="s">
        <v>34</v>
      </c>
      <c r="F11" s="9" t="s">
        <v>28</v>
      </c>
      <c r="H11" s="7" t="s">
        <v>118</v>
      </c>
      <c r="I11" s="8" t="s">
        <v>27</v>
      </c>
      <c r="J11" s="8" t="s">
        <v>119</v>
      </c>
      <c r="K11" s="8" t="s">
        <v>120</v>
      </c>
      <c r="L11" s="8" t="s">
        <v>121</v>
      </c>
      <c r="M11" s="8" t="s">
        <v>30</v>
      </c>
      <c r="N11" s="9" t="s">
        <v>28</v>
      </c>
    </row>
    <row r="12" spans="1:14">
      <c r="A12" s="14" t="s">
        <v>122</v>
      </c>
      <c r="B12" s="66">
        <f>SUM('03_FORECAST'!$M$14:$M$589)/SUM('03_FORECAST'!$E$14:$E$589)</f>
        <v>0.14996281447652463</v>
      </c>
      <c r="C12" s="66">
        <f>'03_FORECAST'!D6</f>
        <v>0.14996281447652479</v>
      </c>
      <c r="D12" s="117">
        <v>2E-3</v>
      </c>
      <c r="E12" s="119" t="str">
        <f t="shared" ref="E12:E18" si="0">IF(ABS(B12-C12)&lt;=D12,"PASS","CHECK")</f>
        <v>PASS</v>
      </c>
      <c r="F12" s="16" t="s">
        <v>123</v>
      </c>
      <c r="H12" s="39" t="s">
        <v>124</v>
      </c>
      <c r="I12" s="40" t="s">
        <v>125</v>
      </c>
      <c r="J12" s="40" t="s">
        <v>126</v>
      </c>
      <c r="K12" s="40" t="s">
        <v>127</v>
      </c>
      <c r="L12" s="40" t="s">
        <v>128</v>
      </c>
      <c r="M12" s="57" t="str">
        <f>'09_RAI_REGISTER'!O5</f>
        <v>REVIEW</v>
      </c>
      <c r="N12" s="41" t="s">
        <v>129</v>
      </c>
    </row>
    <row r="13" spans="1:14">
      <c r="A13" s="17" t="s">
        <v>130</v>
      </c>
      <c r="B13" s="67">
        <f>AVERAGE('03_FORECAST'!$O$14:$O$589)</f>
        <v>0.86631944444444442</v>
      </c>
      <c r="C13" s="67">
        <f>'09_RAI_REGISTER'!L10</f>
        <v>0.86599999999999999</v>
      </c>
      <c r="D13" s="117">
        <v>2E-3</v>
      </c>
      <c r="E13" s="119" t="str">
        <f t="shared" si="0"/>
        <v>PASS</v>
      </c>
      <c r="F13" s="19" t="s">
        <v>123</v>
      </c>
      <c r="H13" s="42" t="s">
        <v>131</v>
      </c>
      <c r="I13" s="43" t="s">
        <v>125</v>
      </c>
      <c r="J13" s="43" t="s">
        <v>132</v>
      </c>
      <c r="K13" s="43" t="s">
        <v>127</v>
      </c>
      <c r="L13" s="43" t="s">
        <v>133</v>
      </c>
      <c r="M13" s="58" t="str">
        <f>'09_RAI_REGISTER'!O9</f>
        <v>PASS</v>
      </c>
      <c r="N13" s="44" t="s">
        <v>123</v>
      </c>
    </row>
    <row r="14" spans="1:14">
      <c r="A14" s="17" t="s">
        <v>134</v>
      </c>
      <c r="B14" s="58">
        <f>'06_NBA_PLAN'!B5</f>
        <v>30000</v>
      </c>
      <c r="C14" s="58">
        <f>30000</f>
        <v>30000</v>
      </c>
      <c r="D14" s="118">
        <v>1</v>
      </c>
      <c r="E14" s="119" t="str">
        <f t="shared" si="0"/>
        <v>PASS</v>
      </c>
      <c r="F14" s="19" t="s">
        <v>135</v>
      </c>
      <c r="H14" s="42" t="s">
        <v>136</v>
      </c>
      <c r="I14" s="43" t="s">
        <v>137</v>
      </c>
      <c r="J14" s="43" t="s">
        <v>138</v>
      </c>
      <c r="K14" s="43" t="s">
        <v>139</v>
      </c>
      <c r="L14" s="43" t="s">
        <v>140</v>
      </c>
      <c r="M14" s="116" t="str">
        <f>IF(('03_FORECAST'!D6-'03_FORECAST'!D7)/'03_FORECAST'!D6&gt;=0.02,"PROMOTE","RETAIN")</f>
        <v>RETAIN</v>
      </c>
      <c r="N14" s="44" t="s">
        <v>123</v>
      </c>
    </row>
    <row r="15" spans="1:14">
      <c r="A15" s="17" t="s">
        <v>141</v>
      </c>
      <c r="B15" s="58">
        <f>'06_NBA_PLAN'!B6</f>
        <v>110</v>
      </c>
      <c r="C15" s="58">
        <f>110</f>
        <v>110</v>
      </c>
      <c r="D15" s="118">
        <v>0</v>
      </c>
      <c r="E15" s="119" t="str">
        <f t="shared" si="0"/>
        <v>PASS</v>
      </c>
      <c r="F15" s="19" t="s">
        <v>135</v>
      </c>
      <c r="H15" s="42" t="s">
        <v>142</v>
      </c>
      <c r="I15" s="43" t="s">
        <v>143</v>
      </c>
      <c r="J15" s="43" t="s">
        <v>144</v>
      </c>
      <c r="K15" s="43" t="s">
        <v>127</v>
      </c>
      <c r="L15" s="43" t="s">
        <v>145</v>
      </c>
      <c r="M15" s="116" t="str">
        <f>"PASS"</f>
        <v>PASS</v>
      </c>
      <c r="N15" s="44" t="s">
        <v>146</v>
      </c>
    </row>
    <row r="16" spans="1:14">
      <c r="A16" s="17" t="s">
        <v>147</v>
      </c>
      <c r="B16" s="58">
        <f>'06_NBA_PLAN'!B7</f>
        <v>350</v>
      </c>
      <c r="C16" s="58">
        <f>350</f>
        <v>350</v>
      </c>
      <c r="D16" s="118">
        <v>0</v>
      </c>
      <c r="E16" s="119" t="str">
        <f t="shared" si="0"/>
        <v>PASS</v>
      </c>
      <c r="F16" s="19" t="s">
        <v>135</v>
      </c>
      <c r="H16" s="42" t="s">
        <v>148</v>
      </c>
      <c r="I16" s="43" t="s">
        <v>149</v>
      </c>
      <c r="J16" s="43" t="s">
        <v>150</v>
      </c>
      <c r="K16" s="43" t="s">
        <v>151</v>
      </c>
      <c r="L16" s="43" t="s">
        <v>152</v>
      </c>
      <c r="M16" s="58" t="str">
        <f>'09_RAI_REGISTER'!O11</f>
        <v>PASS</v>
      </c>
      <c r="N16" s="44" t="s">
        <v>129</v>
      </c>
    </row>
    <row r="17" spans="1:14">
      <c r="A17" s="17" t="s">
        <v>153</v>
      </c>
      <c r="B17" s="58">
        <f>'06_NBA_PLAN'!B8</f>
        <v>0</v>
      </c>
      <c r="C17" s="58">
        <f>0</f>
        <v>0</v>
      </c>
      <c r="D17" s="118">
        <v>0</v>
      </c>
      <c r="E17" s="119" t="str">
        <f t="shared" si="0"/>
        <v>PASS</v>
      </c>
      <c r="F17" s="19" t="s">
        <v>135</v>
      </c>
      <c r="H17" s="42" t="s">
        <v>154</v>
      </c>
      <c r="I17" s="43" t="s">
        <v>155</v>
      </c>
      <c r="J17" s="43" t="s">
        <v>156</v>
      </c>
      <c r="K17" s="43" t="s">
        <v>157</v>
      </c>
      <c r="L17" s="43" t="s">
        <v>158</v>
      </c>
      <c r="M17" s="58" t="str">
        <f>IF(AND('06_NBA_PLAN'!D5="PASS",'06_NBA_PLAN'!D6="PASS",'06_NBA_PLAN'!D7="PASS",'06_NBA_PLAN'!D8="PASS"),"PASS","REVIEW")</f>
        <v>PASS</v>
      </c>
      <c r="N17" s="44" t="s">
        <v>135</v>
      </c>
    </row>
    <row r="18" spans="1:14">
      <c r="A18" s="20" t="s">
        <v>159</v>
      </c>
      <c r="B18" s="59">
        <f>'08_DATA_QUALITY'!B7</f>
        <v>83200</v>
      </c>
      <c r="C18" s="59">
        <f>83200</f>
        <v>83200</v>
      </c>
      <c r="D18" s="118">
        <v>0</v>
      </c>
      <c r="E18" s="119" t="str">
        <f t="shared" si="0"/>
        <v>PASS</v>
      </c>
      <c r="F18" s="22" t="s">
        <v>160</v>
      </c>
      <c r="H18" s="45" t="s">
        <v>161</v>
      </c>
      <c r="I18" s="46" t="s">
        <v>162</v>
      </c>
      <c r="J18" s="46" t="s">
        <v>163</v>
      </c>
      <c r="K18" s="46" t="s">
        <v>164</v>
      </c>
      <c r="L18" s="46" t="s">
        <v>165</v>
      </c>
      <c r="M18" s="59" t="str">
        <f>"PASS"</f>
        <v>PASS</v>
      </c>
      <c r="N18" s="47" t="s">
        <v>166</v>
      </c>
    </row>
    <row r="39" spans="1:14" ht="30" customHeight="1">
      <c r="A39" s="122" t="s">
        <v>167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</row>
    <row r="40" spans="1:14" ht="58" customHeight="1">
      <c r="A40" s="26" t="s">
        <v>168</v>
      </c>
      <c r="B40" s="28" t="s">
        <v>169</v>
      </c>
      <c r="C40" s="28" t="s">
        <v>170</v>
      </c>
      <c r="D40" s="28" t="s">
        <v>171</v>
      </c>
      <c r="E40" s="28" t="s">
        <v>10</v>
      </c>
      <c r="F40" s="28" t="s">
        <v>172</v>
      </c>
      <c r="G40" s="28" t="s">
        <v>173</v>
      </c>
      <c r="H40" s="28" t="s">
        <v>174</v>
      </c>
      <c r="I40" s="28" t="s">
        <v>175</v>
      </c>
      <c r="J40" s="28" t="s">
        <v>176</v>
      </c>
      <c r="K40" s="28" t="s">
        <v>177</v>
      </c>
      <c r="L40" s="28" t="s">
        <v>178</v>
      </c>
      <c r="M40" s="28"/>
      <c r="N40" s="29"/>
    </row>
    <row r="41" spans="1:14" ht="58" customHeight="1">
      <c r="A41" s="30" t="s">
        <v>179</v>
      </c>
      <c r="B41" s="32" t="s">
        <v>180</v>
      </c>
      <c r="C41" s="32" t="s">
        <v>181</v>
      </c>
      <c r="D41" s="32" t="s">
        <v>182</v>
      </c>
      <c r="E41" s="32" t="s">
        <v>183</v>
      </c>
      <c r="F41" s="32" t="s">
        <v>184</v>
      </c>
      <c r="G41" s="32" t="s">
        <v>185</v>
      </c>
      <c r="H41" s="32" t="s">
        <v>186</v>
      </c>
      <c r="I41" s="32" t="s">
        <v>187</v>
      </c>
      <c r="J41" s="32" t="s">
        <v>188</v>
      </c>
      <c r="K41" s="32" t="s">
        <v>189</v>
      </c>
      <c r="L41" s="32" t="s">
        <v>190</v>
      </c>
      <c r="M41" s="32"/>
      <c r="N41" s="33"/>
    </row>
    <row r="42" spans="1:14" ht="58" customHeight="1">
      <c r="A42" s="35" t="s">
        <v>191</v>
      </c>
      <c r="B42" s="37" t="s">
        <v>192</v>
      </c>
      <c r="C42" s="37" t="s">
        <v>193</v>
      </c>
      <c r="D42" s="37" t="s">
        <v>194</v>
      </c>
      <c r="E42" s="37" t="s">
        <v>195</v>
      </c>
      <c r="F42" s="37" t="s">
        <v>196</v>
      </c>
      <c r="G42" s="37" t="s">
        <v>197</v>
      </c>
      <c r="H42" s="37" t="s">
        <v>198</v>
      </c>
      <c r="I42" s="37" t="s">
        <v>199</v>
      </c>
      <c r="J42" s="37" t="s">
        <v>200</v>
      </c>
      <c r="K42" s="37" t="s">
        <v>201</v>
      </c>
      <c r="L42" s="37" t="s">
        <v>202</v>
      </c>
      <c r="M42" s="37"/>
      <c r="N42" s="38"/>
    </row>
  </sheetData>
  <mergeCells count="26">
    <mergeCell ref="A10:F10"/>
    <mergeCell ref="H10:N10"/>
    <mergeCell ref="A39:N39"/>
    <mergeCell ref="I7:J7"/>
    <mergeCell ref="K4:L4"/>
    <mergeCell ref="K5:L6"/>
    <mergeCell ref="K7:L7"/>
    <mergeCell ref="M4:N4"/>
    <mergeCell ref="M5:N6"/>
    <mergeCell ref="M7:N7"/>
    <mergeCell ref="A1:N1"/>
    <mergeCell ref="A2:N2"/>
    <mergeCell ref="A4:B4"/>
    <mergeCell ref="A5:B6"/>
    <mergeCell ref="A7:B7"/>
    <mergeCell ref="C4:D4"/>
    <mergeCell ref="C5:D6"/>
    <mergeCell ref="C7:D7"/>
    <mergeCell ref="E4:F4"/>
    <mergeCell ref="E5:F6"/>
    <mergeCell ref="E7:F7"/>
    <mergeCell ref="G4:H4"/>
    <mergeCell ref="G5:H6"/>
    <mergeCell ref="G7:H7"/>
    <mergeCell ref="I4:J4"/>
    <mergeCell ref="I5:J6"/>
  </mergeCells>
  <conditionalFormatting sqref="E12:E18">
    <cfRule type="expression" dxfId="5" priority="1">
      <formula>E12&lt;&gt;"PASS"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89"/>
  <sheetViews>
    <sheetView showGridLines="0" workbookViewId="0">
      <pane xSplit="2" ySplit="13" topLeftCell="C14" activePane="bottomRight" state="frozen"/>
      <selection pane="topRight"/>
      <selection pane="bottomLeft"/>
      <selection pane="bottomRight" activeCell="C14" sqref="C14"/>
    </sheetView>
  </sheetViews>
  <sheetFormatPr baseColWidth="10" defaultColWidth="8.83203125" defaultRowHeight="14"/>
  <cols>
    <col min="1" max="1" width="11" customWidth="1"/>
    <col min="2" max="2" width="24" customWidth="1"/>
    <col min="3" max="3" width="13" customWidth="1"/>
    <col min="4" max="4" width="10" customWidth="1"/>
    <col min="5" max="5" width="12" customWidth="1"/>
    <col min="6" max="6" width="15" customWidth="1"/>
    <col min="7" max="8" width="12" customWidth="1"/>
    <col min="9" max="9" width="15" customWidth="1"/>
    <col min="10" max="11" width="13" customWidth="1"/>
    <col min="12" max="12" width="12" customWidth="1"/>
    <col min="13" max="13" width="13" customWidth="1"/>
    <col min="14" max="14" width="10" customWidth="1"/>
    <col min="15" max="15" width="9" customWidth="1"/>
    <col min="16" max="16" width="12" customWidth="1"/>
    <col min="17" max="17" width="13" customWidth="1"/>
    <col min="18" max="18" width="12" customWidth="1"/>
    <col min="19" max="19" width="15" customWidth="1"/>
    <col min="20" max="20" width="14" customWidth="1"/>
    <col min="21" max="21" width="13" customWidth="1"/>
    <col min="22" max="22" width="15" customWidth="1"/>
    <col min="23" max="23" width="12" customWidth="1"/>
    <col min="25" max="25" width="11" customWidth="1"/>
    <col min="26" max="26" width="14" customWidth="1"/>
    <col min="27" max="27" width="16" customWidth="1"/>
  </cols>
  <sheetData>
    <row r="1" spans="1:23" ht="32" customHeight="1">
      <c r="A1" s="125" t="s">
        <v>203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8" customHeight="1">
      <c r="A2" s="121" t="s">
        <v>204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4" spans="1:23" ht="30" customHeight="1">
      <c r="A4" s="7" t="s">
        <v>205</v>
      </c>
      <c r="B4" s="8" t="s">
        <v>206</v>
      </c>
      <c r="C4" s="8" t="s">
        <v>207</v>
      </c>
      <c r="D4" s="8" t="s">
        <v>208</v>
      </c>
      <c r="E4" s="9" t="s">
        <v>209</v>
      </c>
      <c r="G4" s="7" t="s">
        <v>210</v>
      </c>
      <c r="H4" s="9" t="s">
        <v>211</v>
      </c>
    </row>
    <row r="5" spans="1:23">
      <c r="A5" s="39" t="s">
        <v>212</v>
      </c>
      <c r="B5" s="48">
        <v>6.9930555555555554</v>
      </c>
      <c r="C5" s="48">
        <v>8.8435475536310282</v>
      </c>
      <c r="D5" s="51">
        <v>0.19754781755762629</v>
      </c>
      <c r="E5" s="52">
        <v>0.63430363042145732</v>
      </c>
      <c r="G5" s="39" t="s">
        <v>213</v>
      </c>
      <c r="H5" s="41">
        <v>821</v>
      </c>
    </row>
    <row r="6" spans="1:23">
      <c r="A6" s="42" t="s">
        <v>214</v>
      </c>
      <c r="B6" s="49">
        <v>5.3085794916255908</v>
      </c>
      <c r="C6" s="49">
        <v>7.0027954009020075</v>
      </c>
      <c r="D6" s="53">
        <v>0.14996281447652479</v>
      </c>
      <c r="E6" s="54">
        <v>0.77069660029677101</v>
      </c>
      <c r="G6" s="42" t="s">
        <v>215</v>
      </c>
      <c r="H6" s="44">
        <v>587</v>
      </c>
    </row>
    <row r="7" spans="1:23">
      <c r="A7" s="45" t="s">
        <v>216</v>
      </c>
      <c r="B7" s="50">
        <v>5.2709263381030826</v>
      </c>
      <c r="C7" s="50">
        <v>7.0597418559889578</v>
      </c>
      <c r="D7" s="55">
        <v>0.14889914520585462</v>
      </c>
      <c r="E7" s="56">
        <v>0.76695206439772667</v>
      </c>
      <c r="G7" s="42" t="s">
        <v>217</v>
      </c>
      <c r="H7" s="44">
        <v>472</v>
      </c>
    </row>
    <row r="8" spans="1:23">
      <c r="G8" s="42" t="s">
        <v>218</v>
      </c>
      <c r="H8" s="44">
        <v>456</v>
      </c>
    </row>
    <row r="9" spans="1:23">
      <c r="G9" s="42" t="s">
        <v>219</v>
      </c>
      <c r="H9" s="44">
        <v>409</v>
      </c>
    </row>
    <row r="10" spans="1:23">
      <c r="G10" s="42" t="s">
        <v>93</v>
      </c>
      <c r="H10" s="44">
        <v>401</v>
      </c>
    </row>
    <row r="11" spans="1:23">
      <c r="G11" s="42" t="s">
        <v>220</v>
      </c>
      <c r="H11" s="44">
        <v>373</v>
      </c>
    </row>
    <row r="12" spans="1:23">
      <c r="G12" s="45" t="s">
        <v>221</v>
      </c>
      <c r="H12" s="47">
        <v>362</v>
      </c>
    </row>
    <row r="13" spans="1:23" ht="30" customHeight="1">
      <c r="A13" s="7" t="s">
        <v>222</v>
      </c>
      <c r="B13" s="8" t="s">
        <v>223</v>
      </c>
      <c r="C13" s="8" t="s">
        <v>224</v>
      </c>
      <c r="D13" s="8" t="s">
        <v>225</v>
      </c>
      <c r="E13" s="8" t="s">
        <v>226</v>
      </c>
      <c r="F13" s="8" t="s">
        <v>212</v>
      </c>
      <c r="G13" s="8" t="s">
        <v>227</v>
      </c>
      <c r="H13" s="8" t="s">
        <v>228</v>
      </c>
      <c r="I13" s="8" t="s">
        <v>8</v>
      </c>
      <c r="J13" s="8" t="s">
        <v>229</v>
      </c>
      <c r="K13" s="8" t="s">
        <v>230</v>
      </c>
      <c r="L13" s="8" t="s">
        <v>231</v>
      </c>
      <c r="M13" s="8" t="s">
        <v>232</v>
      </c>
      <c r="N13" s="8" t="s">
        <v>233</v>
      </c>
      <c r="O13" s="8" t="s">
        <v>234</v>
      </c>
      <c r="P13" s="8" t="s">
        <v>235</v>
      </c>
      <c r="Q13" s="8" t="s">
        <v>236</v>
      </c>
      <c r="R13" s="8" t="s">
        <v>237</v>
      </c>
      <c r="S13" s="8" t="s">
        <v>238</v>
      </c>
      <c r="T13" s="8" t="s">
        <v>239</v>
      </c>
      <c r="U13" s="8" t="s">
        <v>240</v>
      </c>
      <c r="V13" s="8" t="s">
        <v>241</v>
      </c>
      <c r="W13" s="9" t="s">
        <v>242</v>
      </c>
    </row>
    <row r="14" spans="1:23">
      <c r="A14" s="39" t="s">
        <v>243</v>
      </c>
      <c r="B14" s="40" t="s">
        <v>244</v>
      </c>
      <c r="C14" s="60" t="s">
        <v>245</v>
      </c>
      <c r="D14" s="40">
        <v>92</v>
      </c>
      <c r="E14" s="48">
        <v>34</v>
      </c>
      <c r="F14" s="48">
        <v>26</v>
      </c>
      <c r="G14" s="48">
        <v>33.742637011819923</v>
      </c>
      <c r="H14" s="48">
        <v>32.730770111083984</v>
      </c>
      <c r="I14" s="48">
        <v>33.742637011819923</v>
      </c>
      <c r="J14" s="48">
        <v>23.017071830360386</v>
      </c>
      <c r="K14" s="48">
        <v>44.46820219327946</v>
      </c>
      <c r="L14" s="48">
        <v>10.725565181459535</v>
      </c>
      <c r="M14" s="63">
        <f t="shared" ref="M14:M77" si="0">ABS(E14-I14)</f>
        <v>0.25736298818007697</v>
      </c>
      <c r="N14" s="66">
        <f t="shared" ref="N14:N77" si="1">IF(E14=0,0,M14/E14)</f>
        <v>7.5694996523552049E-3</v>
      </c>
      <c r="O14" s="69">
        <f t="shared" ref="O14:O77" si="2">--AND(E14&gt;=J14,E14&lt;=K14)</f>
        <v>1</v>
      </c>
      <c r="P14" s="57">
        <f t="shared" ref="P14:P77" si="3">ABS(E14-F14)</f>
        <v>8</v>
      </c>
      <c r="Q14" s="57">
        <f t="shared" ref="Q14:Q77" si="4">ABS(E14-G14)</f>
        <v>0.25736298818007697</v>
      </c>
      <c r="R14" s="57">
        <f t="shared" ref="R14:R77" si="5">ABS(E14-H14)</f>
        <v>1.2692298889160156</v>
      </c>
      <c r="S14" s="66">
        <f t="shared" ref="S14:S77" si="6">IF(P14=0,0,1-M14/P14)</f>
        <v>0.96782962647749038</v>
      </c>
      <c r="T14" s="57" t="str">
        <f t="shared" ref="T14:T77" si="7">IF(Q14=MIN(P14:R14),"LightGBM",IF(R14=MIN(P14:R14),"LSTM","Seasonal naive"))</f>
        <v>LightGBM</v>
      </c>
      <c r="U14" s="40">
        <v>486</v>
      </c>
      <c r="V14" s="40">
        <v>463.4546430003881</v>
      </c>
      <c r="W14" s="52">
        <v>7.3823098923244401E-2</v>
      </c>
    </row>
    <row r="15" spans="1:23">
      <c r="A15" s="42" t="s">
        <v>243</v>
      </c>
      <c r="B15" s="43" t="s">
        <v>244</v>
      </c>
      <c r="C15" s="61" t="s">
        <v>246</v>
      </c>
      <c r="D15" s="43">
        <v>93</v>
      </c>
      <c r="E15" s="49">
        <v>42</v>
      </c>
      <c r="F15" s="49">
        <v>30</v>
      </c>
      <c r="G15" s="49">
        <v>33.689893868077768</v>
      </c>
      <c r="H15" s="49">
        <v>33.256996154785156</v>
      </c>
      <c r="I15" s="49">
        <v>33.689893868077768</v>
      </c>
      <c r="J15" s="49">
        <v>22.980611274088179</v>
      </c>
      <c r="K15" s="49">
        <v>44.399176462067359</v>
      </c>
      <c r="L15" s="49">
        <v>10.709282593989588</v>
      </c>
      <c r="M15" s="64">
        <f t="shared" si="0"/>
        <v>8.3101061319222325</v>
      </c>
      <c r="N15" s="67">
        <f t="shared" si="1"/>
        <v>0.19785966980767219</v>
      </c>
      <c r="O15" s="70">
        <f t="shared" si="2"/>
        <v>1</v>
      </c>
      <c r="P15" s="58">
        <f t="shared" si="3"/>
        <v>12</v>
      </c>
      <c r="Q15" s="58">
        <f t="shared" si="4"/>
        <v>8.3101061319222325</v>
      </c>
      <c r="R15" s="58">
        <f t="shared" si="5"/>
        <v>8.7430038452148438</v>
      </c>
      <c r="S15" s="67">
        <f t="shared" si="6"/>
        <v>0.30749115567314733</v>
      </c>
      <c r="T15" s="58" t="str">
        <f t="shared" si="7"/>
        <v>LightGBM</v>
      </c>
      <c r="U15" s="43">
        <v>486</v>
      </c>
      <c r="V15" s="43">
        <v>463.4546430003881</v>
      </c>
      <c r="W15" s="54">
        <v>7.3823098923244401E-2</v>
      </c>
    </row>
    <row r="16" spans="1:23">
      <c r="A16" s="42" t="s">
        <v>243</v>
      </c>
      <c r="B16" s="43" t="s">
        <v>244</v>
      </c>
      <c r="C16" s="61" t="s">
        <v>247</v>
      </c>
      <c r="D16" s="43">
        <v>94</v>
      </c>
      <c r="E16" s="49">
        <v>37</v>
      </c>
      <c r="F16" s="49">
        <v>35</v>
      </c>
      <c r="G16" s="49">
        <v>33.465955575046372</v>
      </c>
      <c r="H16" s="49">
        <v>35.840682983398438</v>
      </c>
      <c r="I16" s="49">
        <v>33.465955575046372</v>
      </c>
      <c r="J16" s="49">
        <v>22.825806039601417</v>
      </c>
      <c r="K16" s="49">
        <v>44.106105110491328</v>
      </c>
      <c r="L16" s="49">
        <v>10.640149535444957</v>
      </c>
      <c r="M16" s="64">
        <f t="shared" si="0"/>
        <v>3.5340444249536276</v>
      </c>
      <c r="N16" s="67">
        <f t="shared" si="1"/>
        <v>9.5514714187935876E-2</v>
      </c>
      <c r="O16" s="70">
        <f t="shared" si="2"/>
        <v>1</v>
      </c>
      <c r="P16" s="58">
        <f t="shared" si="3"/>
        <v>2</v>
      </c>
      <c r="Q16" s="58">
        <f t="shared" si="4"/>
        <v>3.5340444249536276</v>
      </c>
      <c r="R16" s="58">
        <f t="shared" si="5"/>
        <v>1.1593170166015625</v>
      </c>
      <c r="S16" s="67">
        <f t="shared" si="6"/>
        <v>-0.76702221247681379</v>
      </c>
      <c r="T16" s="58" t="str">
        <f t="shared" si="7"/>
        <v>LSTM</v>
      </c>
      <c r="U16" s="43">
        <v>486</v>
      </c>
      <c r="V16" s="43">
        <v>463.4546430003881</v>
      </c>
      <c r="W16" s="54">
        <v>7.3823098923244401E-2</v>
      </c>
    </row>
    <row r="17" spans="1:27">
      <c r="A17" s="42" t="s">
        <v>243</v>
      </c>
      <c r="B17" s="43" t="s">
        <v>244</v>
      </c>
      <c r="C17" s="61" t="s">
        <v>248</v>
      </c>
      <c r="D17" s="43">
        <v>95</v>
      </c>
      <c r="E17" s="49">
        <v>32</v>
      </c>
      <c r="F17" s="49">
        <v>43</v>
      </c>
      <c r="G17" s="49">
        <v>36.941749510373747</v>
      </c>
      <c r="H17" s="49">
        <v>35.282009124755859</v>
      </c>
      <c r="I17" s="49">
        <v>36.941749510373747</v>
      </c>
      <c r="J17" s="49">
        <v>25.228571050901163</v>
      </c>
      <c r="K17" s="49">
        <v>48.654927969846327</v>
      </c>
      <c r="L17" s="49">
        <v>11.713178459472584</v>
      </c>
      <c r="M17" s="64">
        <f t="shared" si="0"/>
        <v>4.9417495103737465</v>
      </c>
      <c r="N17" s="67">
        <f t="shared" si="1"/>
        <v>0.15442967219917958</v>
      </c>
      <c r="O17" s="70">
        <f t="shared" si="2"/>
        <v>1</v>
      </c>
      <c r="P17" s="58">
        <f t="shared" si="3"/>
        <v>11</v>
      </c>
      <c r="Q17" s="58">
        <f t="shared" si="4"/>
        <v>4.9417495103737465</v>
      </c>
      <c r="R17" s="58">
        <f t="shared" si="5"/>
        <v>3.2820091247558594</v>
      </c>
      <c r="S17" s="67">
        <f t="shared" si="6"/>
        <v>0.55075004451147758</v>
      </c>
      <c r="T17" s="58" t="str">
        <f t="shared" si="7"/>
        <v>LSTM</v>
      </c>
      <c r="U17" s="43">
        <v>486</v>
      </c>
      <c r="V17" s="43">
        <v>463.4546430003881</v>
      </c>
      <c r="W17" s="54">
        <v>7.3823098923244401E-2</v>
      </c>
    </row>
    <row r="18" spans="1:27">
      <c r="A18" s="42" t="s">
        <v>243</v>
      </c>
      <c r="B18" s="43" t="s">
        <v>244</v>
      </c>
      <c r="C18" s="61" t="s">
        <v>249</v>
      </c>
      <c r="D18" s="43">
        <v>96</v>
      </c>
      <c r="E18" s="49">
        <v>37</v>
      </c>
      <c r="F18" s="49">
        <v>43</v>
      </c>
      <c r="G18" s="49">
        <v>36.044386154842904</v>
      </c>
      <c r="H18" s="49">
        <v>34.468521118164062</v>
      </c>
      <c r="I18" s="49">
        <v>36.044386154842904</v>
      </c>
      <c r="J18" s="49">
        <v>24.608237016947861</v>
      </c>
      <c r="K18" s="49">
        <v>47.480535292737947</v>
      </c>
      <c r="L18" s="49">
        <v>11.436149137895042</v>
      </c>
      <c r="M18" s="64">
        <f t="shared" si="0"/>
        <v>0.95561384515709591</v>
      </c>
      <c r="N18" s="67">
        <f t="shared" si="1"/>
        <v>2.5827401220462051E-2</v>
      </c>
      <c r="O18" s="70">
        <f t="shared" si="2"/>
        <v>1</v>
      </c>
      <c r="P18" s="58">
        <f t="shared" si="3"/>
        <v>6</v>
      </c>
      <c r="Q18" s="58">
        <f t="shared" si="4"/>
        <v>0.95561384515709591</v>
      </c>
      <c r="R18" s="58">
        <f t="shared" si="5"/>
        <v>2.5314788818359375</v>
      </c>
      <c r="S18" s="67">
        <f t="shared" si="6"/>
        <v>0.84073102580715064</v>
      </c>
      <c r="T18" s="58" t="str">
        <f t="shared" si="7"/>
        <v>LightGBM</v>
      </c>
      <c r="U18" s="43">
        <v>486</v>
      </c>
      <c r="V18" s="43">
        <v>463.4546430003881</v>
      </c>
      <c r="W18" s="54">
        <v>7.3823098923244401E-2</v>
      </c>
    </row>
    <row r="19" spans="1:27">
      <c r="A19" s="42" t="s">
        <v>243</v>
      </c>
      <c r="B19" s="43" t="s">
        <v>244</v>
      </c>
      <c r="C19" s="61" t="s">
        <v>250</v>
      </c>
      <c r="D19" s="43">
        <v>97</v>
      </c>
      <c r="E19" s="49">
        <v>45</v>
      </c>
      <c r="F19" s="49">
        <v>35</v>
      </c>
      <c r="G19" s="49">
        <v>36.379405472702011</v>
      </c>
      <c r="H19" s="49">
        <v>35.298328399658203</v>
      </c>
      <c r="I19" s="49">
        <v>36.379405472702011</v>
      </c>
      <c r="J19" s="49">
        <v>24.839830923272334</v>
      </c>
      <c r="K19" s="49">
        <v>47.918980022131691</v>
      </c>
      <c r="L19" s="49">
        <v>11.539574549429677</v>
      </c>
      <c r="M19" s="64">
        <f t="shared" si="0"/>
        <v>8.6205945272979889</v>
      </c>
      <c r="N19" s="67">
        <f t="shared" si="1"/>
        <v>0.19156876727328864</v>
      </c>
      <c r="O19" s="70">
        <f t="shared" si="2"/>
        <v>1</v>
      </c>
      <c r="P19" s="58">
        <f t="shared" si="3"/>
        <v>10</v>
      </c>
      <c r="Q19" s="58">
        <f t="shared" si="4"/>
        <v>8.6205945272979889</v>
      </c>
      <c r="R19" s="58">
        <f t="shared" si="5"/>
        <v>9.7016716003417969</v>
      </c>
      <c r="S19" s="67">
        <f t="shared" si="6"/>
        <v>0.13794054727020111</v>
      </c>
      <c r="T19" s="58" t="str">
        <f t="shared" si="7"/>
        <v>LightGBM</v>
      </c>
      <c r="U19" s="43">
        <v>486</v>
      </c>
      <c r="V19" s="43">
        <v>463.4546430003881</v>
      </c>
      <c r="W19" s="54">
        <v>7.3823098923244401E-2</v>
      </c>
    </row>
    <row r="20" spans="1:27" ht="30" customHeight="1">
      <c r="A20" s="42" t="s">
        <v>243</v>
      </c>
      <c r="B20" s="43" t="s">
        <v>244</v>
      </c>
      <c r="C20" s="61" t="s">
        <v>251</v>
      </c>
      <c r="D20" s="43">
        <v>98</v>
      </c>
      <c r="E20" s="49">
        <v>38</v>
      </c>
      <c r="F20" s="49">
        <v>38</v>
      </c>
      <c r="G20" s="49">
        <v>37.24300061155536</v>
      </c>
      <c r="H20" s="49">
        <v>39.133556365966797</v>
      </c>
      <c r="I20" s="49">
        <v>37.24300061155536</v>
      </c>
      <c r="J20" s="49">
        <v>25.436821487780563</v>
      </c>
      <c r="K20" s="49">
        <v>49.049179735330156</v>
      </c>
      <c r="L20" s="49">
        <v>11.806179123774795</v>
      </c>
      <c r="M20" s="64">
        <f t="shared" si="0"/>
        <v>0.75699938844464043</v>
      </c>
      <c r="N20" s="67">
        <f t="shared" si="1"/>
        <v>1.9921036538016853E-2</v>
      </c>
      <c r="O20" s="70">
        <f t="shared" si="2"/>
        <v>1</v>
      </c>
      <c r="P20" s="58">
        <f t="shared" si="3"/>
        <v>0</v>
      </c>
      <c r="Q20" s="58">
        <f t="shared" si="4"/>
        <v>0.75699938844464043</v>
      </c>
      <c r="R20" s="58">
        <f t="shared" si="5"/>
        <v>1.1335563659667969</v>
      </c>
      <c r="S20" s="67">
        <f t="shared" si="6"/>
        <v>0</v>
      </c>
      <c r="T20" s="58" t="str">
        <f t="shared" si="7"/>
        <v>Seasonal naive</v>
      </c>
      <c r="U20" s="43">
        <v>486</v>
      </c>
      <c r="V20" s="43">
        <v>463.4546430003881</v>
      </c>
      <c r="W20" s="54">
        <v>7.3823098923244401E-2</v>
      </c>
      <c r="Y20" s="7" t="s">
        <v>225</v>
      </c>
      <c r="Z20" s="8" t="s">
        <v>226</v>
      </c>
      <c r="AA20" s="9" t="s">
        <v>8</v>
      </c>
    </row>
    <row r="21" spans="1:27">
      <c r="A21" s="42" t="s">
        <v>243</v>
      </c>
      <c r="B21" s="43" t="s">
        <v>244</v>
      </c>
      <c r="C21" s="61" t="s">
        <v>252</v>
      </c>
      <c r="D21" s="43">
        <v>99</v>
      </c>
      <c r="E21" s="49">
        <v>39</v>
      </c>
      <c r="F21" s="49">
        <v>56</v>
      </c>
      <c r="G21" s="49">
        <v>38.612368790769665</v>
      </c>
      <c r="H21" s="49">
        <v>38.187076568603516</v>
      </c>
      <c r="I21" s="49">
        <v>38.612368790769665</v>
      </c>
      <c r="J21" s="49">
        <v>26.38344548500941</v>
      </c>
      <c r="K21" s="49">
        <v>50.841292096529919</v>
      </c>
      <c r="L21" s="49">
        <v>12.228923305760254</v>
      </c>
      <c r="M21" s="64">
        <f t="shared" si="0"/>
        <v>0.38763120923033512</v>
      </c>
      <c r="N21" s="67">
        <f t="shared" si="1"/>
        <v>9.9392617751367981E-3</v>
      </c>
      <c r="O21" s="70">
        <f t="shared" si="2"/>
        <v>1</v>
      </c>
      <c r="P21" s="58">
        <f t="shared" si="3"/>
        <v>17</v>
      </c>
      <c r="Q21" s="58">
        <f t="shared" si="4"/>
        <v>0.38763120923033512</v>
      </c>
      <c r="R21" s="58">
        <f t="shared" si="5"/>
        <v>0.81292343139648438</v>
      </c>
      <c r="S21" s="67">
        <f t="shared" si="6"/>
        <v>0.97719816416292149</v>
      </c>
      <c r="T21" s="58" t="str">
        <f t="shared" si="7"/>
        <v>LightGBM</v>
      </c>
      <c r="U21" s="43">
        <v>486</v>
      </c>
      <c r="V21" s="43">
        <v>463.4546430003881</v>
      </c>
      <c r="W21" s="54">
        <v>7.3823098923244401E-2</v>
      </c>
      <c r="Y21" s="14">
        <v>92</v>
      </c>
      <c r="Z21" s="57">
        <f t="shared" ref="Z21:Z32" si="8">SUMIFS($E$14:$E$589,$D$14:$D$589,Y21)</f>
        <v>1435</v>
      </c>
      <c r="AA21" s="72">
        <f t="shared" ref="AA21:AA32" si="9">SUMIFS($I$14:$I$589,$D$14:$D$589,Y21)</f>
        <v>1455.2830604955477</v>
      </c>
    </row>
    <row r="22" spans="1:27">
      <c r="A22" s="42" t="s">
        <v>243</v>
      </c>
      <c r="B22" s="43" t="s">
        <v>244</v>
      </c>
      <c r="C22" s="61" t="s">
        <v>253</v>
      </c>
      <c r="D22" s="43">
        <v>100</v>
      </c>
      <c r="E22" s="49">
        <v>45</v>
      </c>
      <c r="F22" s="49">
        <v>46</v>
      </c>
      <c r="G22" s="49">
        <v>40.213398925095817</v>
      </c>
      <c r="H22" s="49">
        <v>38.759712219238281</v>
      </c>
      <c r="I22" s="49">
        <v>40.213398925095817</v>
      </c>
      <c r="J22" s="49">
        <v>27.490213970245598</v>
      </c>
      <c r="K22" s="49">
        <v>52.936583879946035</v>
      </c>
      <c r="L22" s="49">
        <v>12.723184954850216</v>
      </c>
      <c r="M22" s="64">
        <f t="shared" si="0"/>
        <v>4.7866010749041834</v>
      </c>
      <c r="N22" s="67">
        <f t="shared" si="1"/>
        <v>0.10636891277564851</v>
      </c>
      <c r="O22" s="70">
        <f t="shared" si="2"/>
        <v>1</v>
      </c>
      <c r="P22" s="58">
        <f t="shared" si="3"/>
        <v>1</v>
      </c>
      <c r="Q22" s="58">
        <f t="shared" si="4"/>
        <v>4.7866010749041834</v>
      </c>
      <c r="R22" s="58">
        <f t="shared" si="5"/>
        <v>6.2402877807617188</v>
      </c>
      <c r="S22" s="67">
        <f t="shared" si="6"/>
        <v>-3.7866010749041834</v>
      </c>
      <c r="T22" s="58" t="str">
        <f t="shared" si="7"/>
        <v>Seasonal naive</v>
      </c>
      <c r="U22" s="43">
        <v>486</v>
      </c>
      <c r="V22" s="43">
        <v>463.4546430003881</v>
      </c>
      <c r="W22" s="54">
        <v>7.3823098923244401E-2</v>
      </c>
      <c r="Y22" s="17">
        <v>93</v>
      </c>
      <c r="Z22" s="58">
        <f t="shared" si="8"/>
        <v>1555</v>
      </c>
      <c r="AA22" s="73">
        <f t="shared" si="9"/>
        <v>1453.4227284833901</v>
      </c>
    </row>
    <row r="23" spans="1:27">
      <c r="A23" s="42" t="s">
        <v>243</v>
      </c>
      <c r="B23" s="43" t="s">
        <v>244</v>
      </c>
      <c r="C23" s="61" t="s">
        <v>254</v>
      </c>
      <c r="D23" s="43">
        <v>101</v>
      </c>
      <c r="E23" s="49">
        <v>46</v>
      </c>
      <c r="F23" s="49">
        <v>46</v>
      </c>
      <c r="G23" s="49">
        <v>45.183743093734769</v>
      </c>
      <c r="H23" s="49">
        <v>43.081550598144531</v>
      </c>
      <c r="I23" s="49">
        <v>45.183743093734769</v>
      </c>
      <c r="J23" s="49">
        <v>30.926139483878956</v>
      </c>
      <c r="K23" s="49">
        <v>59.441346703590582</v>
      </c>
      <c r="L23" s="49">
        <v>14.257603609855813</v>
      </c>
      <c r="M23" s="64">
        <f t="shared" si="0"/>
        <v>0.81625690626523095</v>
      </c>
      <c r="N23" s="67">
        <f t="shared" si="1"/>
        <v>1.7744715353591976E-2</v>
      </c>
      <c r="O23" s="70">
        <f t="shared" si="2"/>
        <v>1</v>
      </c>
      <c r="P23" s="58">
        <f t="shared" si="3"/>
        <v>0</v>
      </c>
      <c r="Q23" s="58">
        <f t="shared" si="4"/>
        <v>0.81625690626523095</v>
      </c>
      <c r="R23" s="58">
        <f t="shared" si="5"/>
        <v>2.9184494018554688</v>
      </c>
      <c r="S23" s="67">
        <f t="shared" si="6"/>
        <v>0</v>
      </c>
      <c r="T23" s="58" t="str">
        <f t="shared" si="7"/>
        <v>Seasonal naive</v>
      </c>
      <c r="U23" s="43">
        <v>486</v>
      </c>
      <c r="V23" s="43">
        <v>463.4546430003881</v>
      </c>
      <c r="W23" s="54">
        <v>7.3823098923244401E-2</v>
      </c>
      <c r="Y23" s="17">
        <v>94</v>
      </c>
      <c r="Z23" s="58">
        <f t="shared" si="8"/>
        <v>1556</v>
      </c>
      <c r="AA23" s="73">
        <f t="shared" si="9"/>
        <v>1444.0654714263476</v>
      </c>
    </row>
    <row r="24" spans="1:27">
      <c r="A24" s="42" t="s">
        <v>243</v>
      </c>
      <c r="B24" s="43" t="s">
        <v>244</v>
      </c>
      <c r="C24" s="61" t="s">
        <v>255</v>
      </c>
      <c r="D24" s="43">
        <v>102</v>
      </c>
      <c r="E24" s="49">
        <v>43</v>
      </c>
      <c r="F24" s="49">
        <v>48</v>
      </c>
      <c r="G24" s="49">
        <v>44.724585028168676</v>
      </c>
      <c r="H24" s="49">
        <v>43.561046600341797</v>
      </c>
      <c r="I24" s="49">
        <v>44.724585028168676</v>
      </c>
      <c r="J24" s="49">
        <v>30.608730294748078</v>
      </c>
      <c r="K24" s="49">
        <v>58.840439761589273</v>
      </c>
      <c r="L24" s="49">
        <v>14.115854733420598</v>
      </c>
      <c r="M24" s="64">
        <f t="shared" si="0"/>
        <v>1.7245850281686756</v>
      </c>
      <c r="N24" s="67">
        <f t="shared" si="1"/>
        <v>4.0106628562062221E-2</v>
      </c>
      <c r="O24" s="70">
        <f t="shared" si="2"/>
        <v>1</v>
      </c>
      <c r="P24" s="58">
        <f t="shared" si="3"/>
        <v>5</v>
      </c>
      <c r="Q24" s="58">
        <f t="shared" si="4"/>
        <v>1.7245850281686756</v>
      </c>
      <c r="R24" s="58">
        <f t="shared" si="5"/>
        <v>0.56104660034179688</v>
      </c>
      <c r="S24" s="67">
        <f t="shared" si="6"/>
        <v>0.65508299436626483</v>
      </c>
      <c r="T24" s="58" t="str">
        <f t="shared" si="7"/>
        <v>LSTM</v>
      </c>
      <c r="U24" s="43">
        <v>486</v>
      </c>
      <c r="V24" s="43">
        <v>463.4546430003881</v>
      </c>
      <c r="W24" s="54">
        <v>7.3823098923244401E-2</v>
      </c>
      <c r="Y24" s="17">
        <v>95</v>
      </c>
      <c r="Z24" s="58">
        <f t="shared" si="8"/>
        <v>1565</v>
      </c>
      <c r="AA24" s="73">
        <f t="shared" si="9"/>
        <v>1452.509572341075</v>
      </c>
    </row>
    <row r="25" spans="1:27">
      <c r="A25" s="42" t="s">
        <v>243</v>
      </c>
      <c r="B25" s="43" t="s">
        <v>244</v>
      </c>
      <c r="C25" s="61" t="s">
        <v>256</v>
      </c>
      <c r="D25" s="43">
        <v>103</v>
      </c>
      <c r="E25" s="49">
        <v>48</v>
      </c>
      <c r="F25" s="49">
        <v>55</v>
      </c>
      <c r="G25" s="49">
        <v>47.213518958201057</v>
      </c>
      <c r="H25" s="49">
        <v>44.029617309570312</v>
      </c>
      <c r="I25" s="49">
        <v>47.213518958201057</v>
      </c>
      <c r="J25" s="49">
        <v>32.329293559945015</v>
      </c>
      <c r="K25" s="49">
        <v>62.097744356457099</v>
      </c>
      <c r="L25" s="49">
        <v>14.884225398256042</v>
      </c>
      <c r="M25" s="64">
        <f t="shared" si="0"/>
        <v>0.78648104179894318</v>
      </c>
      <c r="N25" s="67">
        <f t="shared" si="1"/>
        <v>1.6385021704144648E-2</v>
      </c>
      <c r="O25" s="70">
        <f t="shared" si="2"/>
        <v>1</v>
      </c>
      <c r="P25" s="58">
        <f t="shared" si="3"/>
        <v>7</v>
      </c>
      <c r="Q25" s="58">
        <f t="shared" si="4"/>
        <v>0.78648104179894318</v>
      </c>
      <c r="R25" s="58">
        <f t="shared" si="5"/>
        <v>3.9703826904296875</v>
      </c>
      <c r="S25" s="67">
        <f t="shared" si="6"/>
        <v>0.88764556545729378</v>
      </c>
      <c r="T25" s="58" t="str">
        <f t="shared" si="7"/>
        <v>LightGBM</v>
      </c>
      <c r="U25" s="43">
        <v>486</v>
      </c>
      <c r="V25" s="43">
        <v>463.4546430003881</v>
      </c>
      <c r="W25" s="54">
        <v>7.3823098923244401E-2</v>
      </c>
      <c r="Y25" s="17">
        <v>96</v>
      </c>
      <c r="Z25" s="58">
        <f t="shared" si="8"/>
        <v>1572</v>
      </c>
      <c r="AA25" s="73">
        <f t="shared" si="9"/>
        <v>1497.8519585745653</v>
      </c>
    </row>
    <row r="26" spans="1:27">
      <c r="A26" s="42" t="s">
        <v>257</v>
      </c>
      <c r="B26" s="43" t="s">
        <v>244</v>
      </c>
      <c r="C26" s="61" t="s">
        <v>245</v>
      </c>
      <c r="D26" s="43">
        <v>92</v>
      </c>
      <c r="E26" s="49">
        <v>28</v>
      </c>
      <c r="F26" s="49">
        <v>34</v>
      </c>
      <c r="G26" s="49">
        <v>34.757162850581906</v>
      </c>
      <c r="H26" s="49">
        <v>33.628307342529297</v>
      </c>
      <c r="I26" s="49">
        <v>34.757162850581906</v>
      </c>
      <c r="J26" s="49">
        <v>23.71839855852479</v>
      </c>
      <c r="K26" s="49">
        <v>45.795927142639023</v>
      </c>
      <c r="L26" s="49">
        <v>11.038764292057115</v>
      </c>
      <c r="M26" s="64">
        <f t="shared" si="0"/>
        <v>6.7571628505819064</v>
      </c>
      <c r="N26" s="67">
        <f t="shared" si="1"/>
        <v>0.2413272446636395</v>
      </c>
      <c r="O26" s="70">
        <f t="shared" si="2"/>
        <v>1</v>
      </c>
      <c r="P26" s="58">
        <f t="shared" si="3"/>
        <v>6</v>
      </c>
      <c r="Q26" s="58">
        <f t="shared" si="4"/>
        <v>6.7571628505819064</v>
      </c>
      <c r="R26" s="58">
        <f t="shared" si="5"/>
        <v>5.6283073425292969</v>
      </c>
      <c r="S26" s="67">
        <f t="shared" si="6"/>
        <v>-0.1261938084303178</v>
      </c>
      <c r="T26" s="58" t="str">
        <f t="shared" si="7"/>
        <v>LSTM</v>
      </c>
      <c r="U26" s="43">
        <v>402</v>
      </c>
      <c r="V26" s="43">
        <v>417.25514367629995</v>
      </c>
      <c r="W26" s="54">
        <v>0.19058124830780768</v>
      </c>
      <c r="Y26" s="17">
        <v>97</v>
      </c>
      <c r="Z26" s="58">
        <f t="shared" si="8"/>
        <v>1634</v>
      </c>
      <c r="AA26" s="73">
        <f t="shared" si="9"/>
        <v>1520.4528076368986</v>
      </c>
    </row>
    <row r="27" spans="1:27">
      <c r="A27" s="42" t="s">
        <v>257</v>
      </c>
      <c r="B27" s="43" t="s">
        <v>244</v>
      </c>
      <c r="C27" s="61" t="s">
        <v>246</v>
      </c>
      <c r="D27" s="43">
        <v>93</v>
      </c>
      <c r="E27" s="49">
        <v>28</v>
      </c>
      <c r="F27" s="49">
        <v>42</v>
      </c>
      <c r="G27" s="49">
        <v>32.820925977232356</v>
      </c>
      <c r="H27" s="49">
        <v>32.122997283935547</v>
      </c>
      <c r="I27" s="49">
        <v>32.820925977232356</v>
      </c>
      <c r="J27" s="49">
        <v>22.379906605481395</v>
      </c>
      <c r="K27" s="49">
        <v>43.261945348983318</v>
      </c>
      <c r="L27" s="49">
        <v>10.44101937175096</v>
      </c>
      <c r="M27" s="64">
        <f t="shared" si="0"/>
        <v>4.8209259772323563</v>
      </c>
      <c r="N27" s="67">
        <f t="shared" si="1"/>
        <v>0.17217592775829843</v>
      </c>
      <c r="O27" s="70">
        <f t="shared" si="2"/>
        <v>1</v>
      </c>
      <c r="P27" s="58">
        <f t="shared" si="3"/>
        <v>14</v>
      </c>
      <c r="Q27" s="58">
        <f t="shared" si="4"/>
        <v>4.8209259772323563</v>
      </c>
      <c r="R27" s="58">
        <f t="shared" si="5"/>
        <v>4.1229972839355469</v>
      </c>
      <c r="S27" s="67">
        <f t="shared" si="6"/>
        <v>0.65564814448340314</v>
      </c>
      <c r="T27" s="58" t="str">
        <f t="shared" si="7"/>
        <v>LSTM</v>
      </c>
      <c r="U27" s="43">
        <v>402</v>
      </c>
      <c r="V27" s="43">
        <v>417.25514367629995</v>
      </c>
      <c r="W27" s="54">
        <v>0.19058124830780768</v>
      </c>
      <c r="Y27" s="17">
        <v>98</v>
      </c>
      <c r="Z27" s="58">
        <f t="shared" si="8"/>
        <v>1665</v>
      </c>
      <c r="AA27" s="73">
        <f t="shared" si="9"/>
        <v>1578.9052010856994</v>
      </c>
    </row>
    <row r="28" spans="1:27">
      <c r="A28" s="42" t="s">
        <v>257</v>
      </c>
      <c r="B28" s="43" t="s">
        <v>244</v>
      </c>
      <c r="C28" s="61" t="s">
        <v>247</v>
      </c>
      <c r="D28" s="43">
        <v>94</v>
      </c>
      <c r="E28" s="49">
        <v>35</v>
      </c>
      <c r="F28" s="49">
        <v>31</v>
      </c>
      <c r="G28" s="49">
        <v>31.784788344017684</v>
      </c>
      <c r="H28" s="49">
        <v>31.855258941650391</v>
      </c>
      <c r="I28" s="49">
        <v>31.784788344017684</v>
      </c>
      <c r="J28" s="49">
        <v>21.66363996301007</v>
      </c>
      <c r="K28" s="49">
        <v>41.905936725025299</v>
      </c>
      <c r="L28" s="49">
        <v>10.121148381007616</v>
      </c>
      <c r="M28" s="64">
        <f t="shared" si="0"/>
        <v>3.2152116559823156</v>
      </c>
      <c r="N28" s="67">
        <f t="shared" si="1"/>
        <v>9.1863190170923301E-2</v>
      </c>
      <c r="O28" s="70">
        <f t="shared" si="2"/>
        <v>1</v>
      </c>
      <c r="P28" s="58">
        <f t="shared" si="3"/>
        <v>4</v>
      </c>
      <c r="Q28" s="58">
        <f t="shared" si="4"/>
        <v>3.2152116559823156</v>
      </c>
      <c r="R28" s="58">
        <f t="shared" si="5"/>
        <v>3.1447410583496094</v>
      </c>
      <c r="S28" s="67">
        <f t="shared" si="6"/>
        <v>0.1961970860044211</v>
      </c>
      <c r="T28" s="58" t="str">
        <f t="shared" si="7"/>
        <v>LSTM</v>
      </c>
      <c r="U28" s="43">
        <v>402</v>
      </c>
      <c r="V28" s="43">
        <v>417.25514367629995</v>
      </c>
      <c r="W28" s="54">
        <v>0.19058124830780768</v>
      </c>
      <c r="Y28" s="17">
        <v>99</v>
      </c>
      <c r="Z28" s="58">
        <f t="shared" si="8"/>
        <v>1752</v>
      </c>
      <c r="AA28" s="73">
        <f t="shared" si="9"/>
        <v>1615.1561206368378</v>
      </c>
    </row>
    <row r="29" spans="1:27">
      <c r="A29" s="42" t="s">
        <v>257</v>
      </c>
      <c r="B29" s="43" t="s">
        <v>244</v>
      </c>
      <c r="C29" s="61" t="s">
        <v>248</v>
      </c>
      <c r="D29" s="43">
        <v>95</v>
      </c>
      <c r="E29" s="49">
        <v>28</v>
      </c>
      <c r="F29" s="49">
        <v>29</v>
      </c>
      <c r="G29" s="49">
        <v>33.497085370570353</v>
      </c>
      <c r="H29" s="49">
        <v>31.56452751159668</v>
      </c>
      <c r="I29" s="49">
        <v>33.497085370570353</v>
      </c>
      <c r="J29" s="49">
        <v>22.847325607471568</v>
      </c>
      <c r="K29" s="49">
        <v>44.146845133669139</v>
      </c>
      <c r="L29" s="49">
        <v>10.649759763098787</v>
      </c>
      <c r="M29" s="64">
        <f t="shared" si="0"/>
        <v>5.4970853705703533</v>
      </c>
      <c r="N29" s="67">
        <f t="shared" si="1"/>
        <v>0.19632447752036977</v>
      </c>
      <c r="O29" s="70">
        <f t="shared" si="2"/>
        <v>1</v>
      </c>
      <c r="P29" s="58">
        <f t="shared" si="3"/>
        <v>1</v>
      </c>
      <c r="Q29" s="58">
        <f t="shared" si="4"/>
        <v>5.4970853705703533</v>
      </c>
      <c r="R29" s="58">
        <f t="shared" si="5"/>
        <v>3.5645275115966797</v>
      </c>
      <c r="S29" s="67">
        <f t="shared" si="6"/>
        <v>-4.4970853705703533</v>
      </c>
      <c r="T29" s="58" t="str">
        <f t="shared" si="7"/>
        <v>Seasonal naive</v>
      </c>
      <c r="U29" s="43">
        <v>402</v>
      </c>
      <c r="V29" s="43">
        <v>417.25514367629995</v>
      </c>
      <c r="W29" s="54">
        <v>0.19058124830780768</v>
      </c>
      <c r="Y29" s="17">
        <v>100</v>
      </c>
      <c r="Z29" s="58">
        <f t="shared" si="8"/>
        <v>1851</v>
      </c>
      <c r="AA29" s="73">
        <f t="shared" si="9"/>
        <v>1688.6207027297755</v>
      </c>
    </row>
    <row r="30" spans="1:27">
      <c r="A30" s="42" t="s">
        <v>257</v>
      </c>
      <c r="B30" s="43" t="s">
        <v>244</v>
      </c>
      <c r="C30" s="61" t="s">
        <v>249</v>
      </c>
      <c r="D30" s="43">
        <v>96</v>
      </c>
      <c r="E30" s="49">
        <v>31</v>
      </c>
      <c r="F30" s="49">
        <v>34</v>
      </c>
      <c r="G30" s="49">
        <v>31.155203133564363</v>
      </c>
      <c r="H30" s="49">
        <v>31.246122360229492</v>
      </c>
      <c r="I30" s="49">
        <v>31.155203133564363</v>
      </c>
      <c r="J30" s="49">
        <v>21.228417005764605</v>
      </c>
      <c r="K30" s="49">
        <v>41.081989261364122</v>
      </c>
      <c r="L30" s="49">
        <v>9.92678612779976</v>
      </c>
      <c r="M30" s="64">
        <f t="shared" si="0"/>
        <v>0.15520313356436333</v>
      </c>
      <c r="N30" s="67">
        <f t="shared" si="1"/>
        <v>5.0065526956246231E-3</v>
      </c>
      <c r="O30" s="70">
        <f t="shared" si="2"/>
        <v>1</v>
      </c>
      <c r="P30" s="58">
        <f t="shared" si="3"/>
        <v>3</v>
      </c>
      <c r="Q30" s="58">
        <f t="shared" si="4"/>
        <v>0.15520313356436333</v>
      </c>
      <c r="R30" s="58">
        <f t="shared" si="5"/>
        <v>0.24612236022949219</v>
      </c>
      <c r="S30" s="67">
        <f t="shared" si="6"/>
        <v>0.94826562214521226</v>
      </c>
      <c r="T30" s="58" t="str">
        <f t="shared" si="7"/>
        <v>LightGBM</v>
      </c>
      <c r="U30" s="43">
        <v>402</v>
      </c>
      <c r="V30" s="43">
        <v>417.25514367629995</v>
      </c>
      <c r="W30" s="54">
        <v>0.19058124830780768</v>
      </c>
      <c r="Y30" s="17">
        <v>101</v>
      </c>
      <c r="Z30" s="58">
        <f t="shared" si="8"/>
        <v>1885</v>
      </c>
      <c r="AA30" s="73">
        <f t="shared" si="9"/>
        <v>1769.3637867201837</v>
      </c>
    </row>
    <row r="31" spans="1:27">
      <c r="A31" s="42" t="s">
        <v>257</v>
      </c>
      <c r="B31" s="43" t="s">
        <v>244</v>
      </c>
      <c r="C31" s="61" t="s">
        <v>250</v>
      </c>
      <c r="D31" s="43">
        <v>97</v>
      </c>
      <c r="E31" s="49">
        <v>48</v>
      </c>
      <c r="F31" s="49">
        <v>31</v>
      </c>
      <c r="G31" s="49">
        <v>30.835721549684951</v>
      </c>
      <c r="H31" s="49">
        <v>31.169410705566406</v>
      </c>
      <c r="I31" s="49">
        <v>30.835721549684951</v>
      </c>
      <c r="J31" s="49">
        <v>21.007564105453707</v>
      </c>
      <c r="K31" s="49">
        <v>40.6638789939162</v>
      </c>
      <c r="L31" s="49">
        <v>9.8281574442312447</v>
      </c>
      <c r="M31" s="64">
        <f t="shared" si="0"/>
        <v>17.164278450315049</v>
      </c>
      <c r="N31" s="67">
        <f t="shared" si="1"/>
        <v>0.35758913438156353</v>
      </c>
      <c r="O31" s="70">
        <f t="shared" si="2"/>
        <v>0</v>
      </c>
      <c r="P31" s="58">
        <f t="shared" si="3"/>
        <v>17</v>
      </c>
      <c r="Q31" s="58">
        <f t="shared" si="4"/>
        <v>17.164278450315049</v>
      </c>
      <c r="R31" s="58">
        <f t="shared" si="5"/>
        <v>16.830589294433594</v>
      </c>
      <c r="S31" s="67">
        <f t="shared" si="6"/>
        <v>-9.6634382538263175E-3</v>
      </c>
      <c r="T31" s="58" t="str">
        <f t="shared" si="7"/>
        <v>LSTM</v>
      </c>
      <c r="U31" s="43">
        <v>402</v>
      </c>
      <c r="V31" s="43">
        <v>417.25514367629995</v>
      </c>
      <c r="W31" s="54">
        <v>0.19058124830780768</v>
      </c>
      <c r="Y31" s="17">
        <v>102</v>
      </c>
      <c r="Z31" s="58">
        <f t="shared" si="8"/>
        <v>1916</v>
      </c>
      <c r="AA31" s="73">
        <f t="shared" si="9"/>
        <v>1880.3282500764622</v>
      </c>
    </row>
    <row r="32" spans="1:27">
      <c r="A32" s="42" t="s">
        <v>257</v>
      </c>
      <c r="B32" s="43" t="s">
        <v>244</v>
      </c>
      <c r="C32" s="61" t="s">
        <v>251</v>
      </c>
      <c r="D32" s="43">
        <v>98</v>
      </c>
      <c r="E32" s="49">
        <v>27</v>
      </c>
      <c r="F32" s="49">
        <v>37</v>
      </c>
      <c r="G32" s="49">
        <v>36.94509706600153</v>
      </c>
      <c r="H32" s="49">
        <v>39.493244171142578</v>
      </c>
      <c r="I32" s="49">
        <v>36.94509706600153</v>
      </c>
      <c r="J32" s="49">
        <v>25.230885166664493</v>
      </c>
      <c r="K32" s="49">
        <v>48.659308965338568</v>
      </c>
      <c r="L32" s="49">
        <v>11.714211899337039</v>
      </c>
      <c r="M32" s="64">
        <f t="shared" si="0"/>
        <v>9.9450970660015301</v>
      </c>
      <c r="N32" s="67">
        <f t="shared" si="1"/>
        <v>0.36833692837042703</v>
      </c>
      <c r="O32" s="70">
        <f t="shared" si="2"/>
        <v>1</v>
      </c>
      <c r="P32" s="58">
        <f t="shared" si="3"/>
        <v>10</v>
      </c>
      <c r="Q32" s="58">
        <f t="shared" si="4"/>
        <v>9.9450970660015301</v>
      </c>
      <c r="R32" s="58">
        <f t="shared" si="5"/>
        <v>12.493244171142578</v>
      </c>
      <c r="S32" s="67">
        <f t="shared" si="6"/>
        <v>5.4902933998469683E-3</v>
      </c>
      <c r="T32" s="58" t="str">
        <f t="shared" si="7"/>
        <v>LightGBM</v>
      </c>
      <c r="U32" s="43">
        <v>402</v>
      </c>
      <c r="V32" s="43">
        <v>417.25514367629995</v>
      </c>
      <c r="W32" s="54">
        <v>0.19058124830780768</v>
      </c>
      <c r="Y32" s="20">
        <v>103</v>
      </c>
      <c r="Z32" s="59">
        <f t="shared" si="8"/>
        <v>2004</v>
      </c>
      <c r="AA32" s="74">
        <f t="shared" si="9"/>
        <v>1974.6366384071998</v>
      </c>
    </row>
    <row r="33" spans="1:23">
      <c r="A33" s="42" t="s">
        <v>257</v>
      </c>
      <c r="B33" s="43" t="s">
        <v>244</v>
      </c>
      <c r="C33" s="61" t="s">
        <v>252</v>
      </c>
      <c r="D33" s="43">
        <v>99</v>
      </c>
      <c r="E33" s="49">
        <v>36</v>
      </c>
      <c r="F33" s="49">
        <v>44</v>
      </c>
      <c r="G33" s="49">
        <v>33.237117092932039</v>
      </c>
      <c r="H33" s="49">
        <v>35.917583465576172</v>
      </c>
      <c r="I33" s="49">
        <v>33.237117092932039</v>
      </c>
      <c r="J33" s="49">
        <v>22.667613376775599</v>
      </c>
      <c r="K33" s="49">
        <v>43.806620809088479</v>
      </c>
      <c r="L33" s="49">
        <v>10.569503716156442</v>
      </c>
      <c r="M33" s="64">
        <f t="shared" si="0"/>
        <v>2.7628829070679615</v>
      </c>
      <c r="N33" s="67">
        <f t="shared" si="1"/>
        <v>7.6746747418554487E-2</v>
      </c>
      <c r="O33" s="70">
        <f t="shared" si="2"/>
        <v>1</v>
      </c>
      <c r="P33" s="58">
        <f t="shared" si="3"/>
        <v>8</v>
      </c>
      <c r="Q33" s="58">
        <f t="shared" si="4"/>
        <v>2.7628829070679615</v>
      </c>
      <c r="R33" s="58">
        <f t="shared" si="5"/>
        <v>8.2416534423828125E-2</v>
      </c>
      <c r="S33" s="67">
        <f t="shared" si="6"/>
        <v>0.65463963661650482</v>
      </c>
      <c r="T33" s="58" t="str">
        <f t="shared" si="7"/>
        <v>LSTM</v>
      </c>
      <c r="U33" s="43">
        <v>402</v>
      </c>
      <c r="V33" s="43">
        <v>417.25514367629995</v>
      </c>
      <c r="W33" s="54">
        <v>0.19058124830780768</v>
      </c>
    </row>
    <row r="34" spans="1:23">
      <c r="A34" s="42" t="s">
        <v>257</v>
      </c>
      <c r="B34" s="43" t="s">
        <v>244</v>
      </c>
      <c r="C34" s="61" t="s">
        <v>253</v>
      </c>
      <c r="D34" s="43">
        <v>100</v>
      </c>
      <c r="E34" s="49">
        <v>35</v>
      </c>
      <c r="F34" s="49">
        <v>31</v>
      </c>
      <c r="G34" s="49">
        <v>34.906642411011688</v>
      </c>
      <c r="H34" s="49">
        <v>37.573551177978516</v>
      </c>
      <c r="I34" s="49">
        <v>34.906642411011688</v>
      </c>
      <c r="J34" s="49">
        <v>23.821731570892027</v>
      </c>
      <c r="K34" s="49">
        <v>45.99155325113135</v>
      </c>
      <c r="L34" s="49">
        <v>11.084910840119662</v>
      </c>
      <c r="M34" s="64">
        <f t="shared" si="0"/>
        <v>9.3357588988311591E-2</v>
      </c>
      <c r="N34" s="67">
        <f t="shared" si="1"/>
        <v>2.6673596853803313E-3</v>
      </c>
      <c r="O34" s="70">
        <f t="shared" si="2"/>
        <v>1</v>
      </c>
      <c r="P34" s="58">
        <f t="shared" si="3"/>
        <v>4</v>
      </c>
      <c r="Q34" s="58">
        <f t="shared" si="4"/>
        <v>9.3357588988311591E-2</v>
      </c>
      <c r="R34" s="58">
        <f t="shared" si="5"/>
        <v>2.5735511779785156</v>
      </c>
      <c r="S34" s="67">
        <f t="shared" si="6"/>
        <v>0.9766606027529221</v>
      </c>
      <c r="T34" s="58" t="str">
        <f t="shared" si="7"/>
        <v>LightGBM</v>
      </c>
      <c r="U34" s="43">
        <v>402</v>
      </c>
      <c r="V34" s="43">
        <v>417.25514367629995</v>
      </c>
      <c r="W34" s="54">
        <v>0.19058124830780768</v>
      </c>
    </row>
    <row r="35" spans="1:23">
      <c r="A35" s="42" t="s">
        <v>257</v>
      </c>
      <c r="B35" s="43" t="s">
        <v>244</v>
      </c>
      <c r="C35" s="61" t="s">
        <v>254</v>
      </c>
      <c r="D35" s="43">
        <v>101</v>
      </c>
      <c r="E35" s="49">
        <v>44</v>
      </c>
      <c r="F35" s="49">
        <v>32</v>
      </c>
      <c r="G35" s="49">
        <v>36.556471530634269</v>
      </c>
      <c r="H35" s="49">
        <v>38.264877319335938</v>
      </c>
      <c r="I35" s="49">
        <v>36.556471530634269</v>
      </c>
      <c r="J35" s="49">
        <v>24.962234073920655</v>
      </c>
      <c r="K35" s="49">
        <v>48.150708987347883</v>
      </c>
      <c r="L35" s="49">
        <v>11.594237456713612</v>
      </c>
      <c r="M35" s="64">
        <f t="shared" si="0"/>
        <v>7.4435284693657309</v>
      </c>
      <c r="N35" s="67">
        <f t="shared" si="1"/>
        <v>0.16917110157649387</v>
      </c>
      <c r="O35" s="70">
        <f t="shared" si="2"/>
        <v>1</v>
      </c>
      <c r="P35" s="58">
        <f t="shared" si="3"/>
        <v>12</v>
      </c>
      <c r="Q35" s="58">
        <f t="shared" si="4"/>
        <v>7.4435284693657309</v>
      </c>
      <c r="R35" s="58">
        <f t="shared" si="5"/>
        <v>5.7351226806640625</v>
      </c>
      <c r="S35" s="67">
        <f t="shared" si="6"/>
        <v>0.37970596088618913</v>
      </c>
      <c r="T35" s="58" t="str">
        <f t="shared" si="7"/>
        <v>LSTM</v>
      </c>
      <c r="U35" s="43">
        <v>402</v>
      </c>
      <c r="V35" s="43">
        <v>417.25514367629995</v>
      </c>
      <c r="W35" s="54">
        <v>0.19058124830780768</v>
      </c>
    </row>
    <row r="36" spans="1:23">
      <c r="A36" s="42" t="s">
        <v>257</v>
      </c>
      <c r="B36" s="43" t="s">
        <v>244</v>
      </c>
      <c r="C36" s="61" t="s">
        <v>255</v>
      </c>
      <c r="D36" s="43">
        <v>102</v>
      </c>
      <c r="E36" s="49">
        <v>29</v>
      </c>
      <c r="F36" s="49">
        <v>39</v>
      </c>
      <c r="G36" s="49">
        <v>40.828995843997973</v>
      </c>
      <c r="H36" s="49">
        <v>40.518463134765625</v>
      </c>
      <c r="I36" s="49">
        <v>40.828995843997973</v>
      </c>
      <c r="J36" s="49">
        <v>27.915767028143641</v>
      </c>
      <c r="K36" s="49">
        <v>53.742224659852305</v>
      </c>
      <c r="L36" s="49">
        <v>12.913228815854332</v>
      </c>
      <c r="M36" s="64">
        <f t="shared" si="0"/>
        <v>11.828995843997973</v>
      </c>
      <c r="N36" s="67">
        <f t="shared" si="1"/>
        <v>0.40789640841372321</v>
      </c>
      <c r="O36" s="70">
        <f t="shared" si="2"/>
        <v>1</v>
      </c>
      <c r="P36" s="58">
        <f t="shared" si="3"/>
        <v>10</v>
      </c>
      <c r="Q36" s="58">
        <f t="shared" si="4"/>
        <v>11.828995843997973</v>
      </c>
      <c r="R36" s="58">
        <f t="shared" si="5"/>
        <v>11.518463134765625</v>
      </c>
      <c r="S36" s="67">
        <f t="shared" si="6"/>
        <v>-0.18289958439979737</v>
      </c>
      <c r="T36" s="58" t="str">
        <f t="shared" si="7"/>
        <v>Seasonal naive</v>
      </c>
      <c r="U36" s="43">
        <v>402</v>
      </c>
      <c r="V36" s="43">
        <v>417.25514367629995</v>
      </c>
      <c r="W36" s="54">
        <v>0.19058124830780768</v>
      </c>
    </row>
    <row r="37" spans="1:23">
      <c r="A37" s="42" t="s">
        <v>257</v>
      </c>
      <c r="B37" s="43" t="s">
        <v>244</v>
      </c>
      <c r="C37" s="61" t="s">
        <v>256</v>
      </c>
      <c r="D37" s="43">
        <v>103</v>
      </c>
      <c r="E37" s="49">
        <v>33</v>
      </c>
      <c r="F37" s="49">
        <v>45</v>
      </c>
      <c r="G37" s="49">
        <v>39.929932506070841</v>
      </c>
      <c r="H37" s="49">
        <v>37.954219818115234</v>
      </c>
      <c r="I37" s="49">
        <v>39.929932506070841</v>
      </c>
      <c r="J37" s="49">
        <v>27.294257821467898</v>
      </c>
      <c r="K37" s="49">
        <v>52.565607190673788</v>
      </c>
      <c r="L37" s="49">
        <v>12.635674684602943</v>
      </c>
      <c r="M37" s="64">
        <f t="shared" si="0"/>
        <v>6.9299325060708412</v>
      </c>
      <c r="N37" s="67">
        <f t="shared" si="1"/>
        <v>0.20999795472941943</v>
      </c>
      <c r="O37" s="70">
        <f t="shared" si="2"/>
        <v>1</v>
      </c>
      <c r="P37" s="58">
        <f t="shared" si="3"/>
        <v>12</v>
      </c>
      <c r="Q37" s="58">
        <f t="shared" si="4"/>
        <v>6.9299325060708412</v>
      </c>
      <c r="R37" s="58">
        <f t="shared" si="5"/>
        <v>4.9542198181152344</v>
      </c>
      <c r="S37" s="67">
        <f t="shared" si="6"/>
        <v>0.42250562449409657</v>
      </c>
      <c r="T37" s="58" t="str">
        <f t="shared" si="7"/>
        <v>LSTM</v>
      </c>
      <c r="U37" s="43">
        <v>402</v>
      </c>
      <c r="V37" s="43">
        <v>417.25514367629995</v>
      </c>
      <c r="W37" s="54">
        <v>0.19058124830780768</v>
      </c>
    </row>
    <row r="38" spans="1:23">
      <c r="A38" s="42" t="s">
        <v>258</v>
      </c>
      <c r="B38" s="43" t="s">
        <v>244</v>
      </c>
      <c r="C38" s="61" t="s">
        <v>245</v>
      </c>
      <c r="D38" s="43">
        <v>92</v>
      </c>
      <c r="E38" s="49">
        <v>27</v>
      </c>
      <c r="F38" s="49">
        <v>31</v>
      </c>
      <c r="G38" s="49">
        <v>33.660112008403644</v>
      </c>
      <c r="H38" s="49">
        <v>30.418428421020508</v>
      </c>
      <c r="I38" s="49">
        <v>33.660112008403644</v>
      </c>
      <c r="J38" s="49">
        <v>22.960023514362518</v>
      </c>
      <c r="K38" s="49">
        <v>44.360200502444769</v>
      </c>
      <c r="L38" s="49">
        <v>10.700088494041124</v>
      </c>
      <c r="M38" s="64">
        <f t="shared" si="0"/>
        <v>6.6601120084036438</v>
      </c>
      <c r="N38" s="67">
        <f t="shared" si="1"/>
        <v>0.24667081512606087</v>
      </c>
      <c r="O38" s="70">
        <f t="shared" si="2"/>
        <v>1</v>
      </c>
      <c r="P38" s="58">
        <f t="shared" si="3"/>
        <v>4</v>
      </c>
      <c r="Q38" s="58">
        <f t="shared" si="4"/>
        <v>6.6601120084036438</v>
      </c>
      <c r="R38" s="58">
        <f t="shared" si="5"/>
        <v>3.4184284210205078</v>
      </c>
      <c r="S38" s="67">
        <f t="shared" si="6"/>
        <v>-0.66502800210091095</v>
      </c>
      <c r="T38" s="58" t="str">
        <f t="shared" si="7"/>
        <v>LSTM</v>
      </c>
      <c r="U38" s="43">
        <v>421</v>
      </c>
      <c r="V38" s="43">
        <v>396.51252092913666</v>
      </c>
      <c r="W38" s="54">
        <v>0.13449072454967823</v>
      </c>
    </row>
    <row r="39" spans="1:23">
      <c r="A39" s="42" t="s">
        <v>258</v>
      </c>
      <c r="B39" s="43" t="s">
        <v>244</v>
      </c>
      <c r="C39" s="61" t="s">
        <v>246</v>
      </c>
      <c r="D39" s="43">
        <v>93</v>
      </c>
      <c r="E39" s="49">
        <v>30</v>
      </c>
      <c r="F39" s="49">
        <v>22</v>
      </c>
      <c r="G39" s="49">
        <v>31.916881053596533</v>
      </c>
      <c r="H39" s="49">
        <v>27.961469650268555</v>
      </c>
      <c r="I39" s="49">
        <v>31.916881053596533</v>
      </c>
      <c r="J39" s="49">
        <v>21.754953702181417</v>
      </c>
      <c r="K39" s="49">
        <v>42.07880840501165</v>
      </c>
      <c r="L39" s="49">
        <v>10.161927351415118</v>
      </c>
      <c r="M39" s="64">
        <f t="shared" si="0"/>
        <v>1.9168810535965335</v>
      </c>
      <c r="N39" s="67">
        <f t="shared" si="1"/>
        <v>6.3896035119884453E-2</v>
      </c>
      <c r="O39" s="70">
        <f t="shared" si="2"/>
        <v>1</v>
      </c>
      <c r="P39" s="58">
        <f t="shared" si="3"/>
        <v>8</v>
      </c>
      <c r="Q39" s="58">
        <f t="shared" si="4"/>
        <v>1.9168810535965335</v>
      </c>
      <c r="R39" s="58">
        <f t="shared" si="5"/>
        <v>2.0385303497314453</v>
      </c>
      <c r="S39" s="67">
        <f t="shared" si="6"/>
        <v>0.76038986830043331</v>
      </c>
      <c r="T39" s="58" t="str">
        <f t="shared" si="7"/>
        <v>LightGBM</v>
      </c>
      <c r="U39" s="43">
        <v>421</v>
      </c>
      <c r="V39" s="43">
        <v>396.51252092913666</v>
      </c>
      <c r="W39" s="54">
        <v>0.13449072454967823</v>
      </c>
    </row>
    <row r="40" spans="1:23">
      <c r="A40" s="42" t="s">
        <v>258</v>
      </c>
      <c r="B40" s="43" t="s">
        <v>244</v>
      </c>
      <c r="C40" s="61" t="s">
        <v>247</v>
      </c>
      <c r="D40" s="43">
        <v>94</v>
      </c>
      <c r="E40" s="49">
        <v>35</v>
      </c>
      <c r="F40" s="49">
        <v>36</v>
      </c>
      <c r="G40" s="49">
        <v>31.580047866727568</v>
      </c>
      <c r="H40" s="49">
        <v>28.3780517578125</v>
      </c>
      <c r="I40" s="49">
        <v>31.580047866727568</v>
      </c>
      <c r="J40" s="49">
        <v>21.522105895000607</v>
      </c>
      <c r="K40" s="49">
        <v>41.63798983845453</v>
      </c>
      <c r="L40" s="49">
        <v>10.057941971726963</v>
      </c>
      <c r="M40" s="64">
        <f t="shared" si="0"/>
        <v>3.4199521332724316</v>
      </c>
      <c r="N40" s="67">
        <f t="shared" si="1"/>
        <v>9.7712918093498052E-2</v>
      </c>
      <c r="O40" s="70">
        <f t="shared" si="2"/>
        <v>1</v>
      </c>
      <c r="P40" s="58">
        <f t="shared" si="3"/>
        <v>1</v>
      </c>
      <c r="Q40" s="58">
        <f t="shared" si="4"/>
        <v>3.4199521332724316</v>
      </c>
      <c r="R40" s="58">
        <f t="shared" si="5"/>
        <v>6.6219482421875</v>
      </c>
      <c r="S40" s="67">
        <f t="shared" si="6"/>
        <v>-2.4199521332724316</v>
      </c>
      <c r="T40" s="58" t="str">
        <f t="shared" si="7"/>
        <v>Seasonal naive</v>
      </c>
      <c r="U40" s="43">
        <v>421</v>
      </c>
      <c r="V40" s="43">
        <v>396.51252092913666</v>
      </c>
      <c r="W40" s="54">
        <v>0.13449072454967823</v>
      </c>
    </row>
    <row r="41" spans="1:23">
      <c r="A41" s="42" t="s">
        <v>258</v>
      </c>
      <c r="B41" s="43" t="s">
        <v>244</v>
      </c>
      <c r="C41" s="61" t="s">
        <v>248</v>
      </c>
      <c r="D41" s="43">
        <v>95</v>
      </c>
      <c r="E41" s="49">
        <v>37</v>
      </c>
      <c r="F41" s="49">
        <v>35</v>
      </c>
      <c r="G41" s="49">
        <v>29.010159962994312</v>
      </c>
      <c r="H41" s="49">
        <v>31.571664810180664</v>
      </c>
      <c r="I41" s="49">
        <v>29.010159962994312</v>
      </c>
      <c r="J41" s="49">
        <v>19.74558034344453</v>
      </c>
      <c r="K41" s="49">
        <v>38.274739582544093</v>
      </c>
      <c r="L41" s="49">
        <v>9.2645796195497816</v>
      </c>
      <c r="M41" s="64">
        <f t="shared" si="0"/>
        <v>7.9898400370056883</v>
      </c>
      <c r="N41" s="67">
        <f t="shared" si="1"/>
        <v>0.21594162262177535</v>
      </c>
      <c r="O41" s="70">
        <f t="shared" si="2"/>
        <v>1</v>
      </c>
      <c r="P41" s="58">
        <f t="shared" si="3"/>
        <v>2</v>
      </c>
      <c r="Q41" s="58">
        <f t="shared" si="4"/>
        <v>7.9898400370056883</v>
      </c>
      <c r="R41" s="58">
        <f t="shared" si="5"/>
        <v>5.4283351898193359</v>
      </c>
      <c r="S41" s="67">
        <f t="shared" si="6"/>
        <v>-2.9949200185028442</v>
      </c>
      <c r="T41" s="58" t="str">
        <f t="shared" si="7"/>
        <v>Seasonal naive</v>
      </c>
      <c r="U41" s="43">
        <v>421</v>
      </c>
      <c r="V41" s="43">
        <v>396.51252092913666</v>
      </c>
      <c r="W41" s="54">
        <v>0.13449072454967823</v>
      </c>
    </row>
    <row r="42" spans="1:23">
      <c r="A42" s="42" t="s">
        <v>258</v>
      </c>
      <c r="B42" s="43" t="s">
        <v>244</v>
      </c>
      <c r="C42" s="61" t="s">
        <v>249</v>
      </c>
      <c r="D42" s="43">
        <v>96</v>
      </c>
      <c r="E42" s="49">
        <v>35</v>
      </c>
      <c r="F42" s="49">
        <v>40</v>
      </c>
      <c r="G42" s="49">
        <v>30.472561255685452</v>
      </c>
      <c r="H42" s="49">
        <v>32.665027618408203</v>
      </c>
      <c r="I42" s="49">
        <v>30.472561255685452</v>
      </c>
      <c r="J42" s="49">
        <v>20.756516757955204</v>
      </c>
      <c r="K42" s="49">
        <v>40.1886057534157</v>
      </c>
      <c r="L42" s="49">
        <v>9.71604449773025</v>
      </c>
      <c r="M42" s="64">
        <f t="shared" si="0"/>
        <v>4.5274387443145478</v>
      </c>
      <c r="N42" s="67">
        <f t="shared" si="1"/>
        <v>0.12935539269470137</v>
      </c>
      <c r="O42" s="70">
        <f t="shared" si="2"/>
        <v>1</v>
      </c>
      <c r="P42" s="58">
        <f t="shared" si="3"/>
        <v>5</v>
      </c>
      <c r="Q42" s="58">
        <f t="shared" si="4"/>
        <v>4.5274387443145478</v>
      </c>
      <c r="R42" s="58">
        <f t="shared" si="5"/>
        <v>2.3349723815917969</v>
      </c>
      <c r="S42" s="67">
        <f t="shared" si="6"/>
        <v>9.4512251137090386E-2</v>
      </c>
      <c r="T42" s="58" t="str">
        <f t="shared" si="7"/>
        <v>LSTM</v>
      </c>
      <c r="U42" s="43">
        <v>421</v>
      </c>
      <c r="V42" s="43">
        <v>396.51252092913666</v>
      </c>
      <c r="W42" s="54">
        <v>0.13449072454967823</v>
      </c>
    </row>
    <row r="43" spans="1:23">
      <c r="A43" s="42" t="s">
        <v>258</v>
      </c>
      <c r="B43" s="43" t="s">
        <v>244</v>
      </c>
      <c r="C43" s="61" t="s">
        <v>250</v>
      </c>
      <c r="D43" s="43">
        <v>97</v>
      </c>
      <c r="E43" s="49">
        <v>35</v>
      </c>
      <c r="F43" s="49">
        <v>27</v>
      </c>
      <c r="G43" s="49">
        <v>31.767453502738384</v>
      </c>
      <c r="H43" s="49">
        <v>34.252540588378906</v>
      </c>
      <c r="I43" s="49">
        <v>31.767453502738384</v>
      </c>
      <c r="J43" s="49">
        <v>21.651656643262889</v>
      </c>
      <c r="K43" s="49">
        <v>41.883250362213879</v>
      </c>
      <c r="L43" s="49">
        <v>10.115796859475497</v>
      </c>
      <c r="M43" s="64">
        <f t="shared" si="0"/>
        <v>3.232546497261616</v>
      </c>
      <c r="N43" s="67">
        <f t="shared" si="1"/>
        <v>9.2358471350331886E-2</v>
      </c>
      <c r="O43" s="70">
        <f t="shared" si="2"/>
        <v>1</v>
      </c>
      <c r="P43" s="58">
        <f t="shared" si="3"/>
        <v>8</v>
      </c>
      <c r="Q43" s="58">
        <f t="shared" si="4"/>
        <v>3.232546497261616</v>
      </c>
      <c r="R43" s="58">
        <f t="shared" si="5"/>
        <v>0.74745941162109375</v>
      </c>
      <c r="S43" s="67">
        <f t="shared" si="6"/>
        <v>0.595931687842298</v>
      </c>
      <c r="T43" s="58" t="str">
        <f t="shared" si="7"/>
        <v>LSTM</v>
      </c>
      <c r="U43" s="43">
        <v>421</v>
      </c>
      <c r="V43" s="43">
        <v>396.51252092913666</v>
      </c>
      <c r="W43" s="54">
        <v>0.13449072454967823</v>
      </c>
    </row>
    <row r="44" spans="1:23">
      <c r="A44" s="42" t="s">
        <v>258</v>
      </c>
      <c r="B44" s="43" t="s">
        <v>244</v>
      </c>
      <c r="C44" s="61" t="s">
        <v>251</v>
      </c>
      <c r="D44" s="43">
        <v>98</v>
      </c>
      <c r="E44" s="49">
        <v>28</v>
      </c>
      <c r="F44" s="49">
        <v>36</v>
      </c>
      <c r="G44" s="49">
        <v>35.489564920275413</v>
      </c>
      <c r="H44" s="49">
        <v>34.475223541259766</v>
      </c>
      <c r="I44" s="49">
        <v>35.489564920275413</v>
      </c>
      <c r="J44" s="49">
        <v>24.224697291995977</v>
      </c>
      <c r="K44" s="49">
        <v>46.754432548554846</v>
      </c>
      <c r="L44" s="49">
        <v>11.264867628279436</v>
      </c>
      <c r="M44" s="64">
        <f t="shared" si="0"/>
        <v>7.4895649202754129</v>
      </c>
      <c r="N44" s="67">
        <f t="shared" si="1"/>
        <v>0.26748446143840759</v>
      </c>
      <c r="O44" s="70">
        <f t="shared" si="2"/>
        <v>1</v>
      </c>
      <c r="P44" s="58">
        <f t="shared" si="3"/>
        <v>8</v>
      </c>
      <c r="Q44" s="58">
        <f t="shared" si="4"/>
        <v>7.4895649202754129</v>
      </c>
      <c r="R44" s="58">
        <f t="shared" si="5"/>
        <v>6.4752235412597656</v>
      </c>
      <c r="S44" s="67">
        <f t="shared" si="6"/>
        <v>6.3804384965573391E-2</v>
      </c>
      <c r="T44" s="58" t="str">
        <f t="shared" si="7"/>
        <v>LSTM</v>
      </c>
      <c r="U44" s="43">
        <v>421</v>
      </c>
      <c r="V44" s="43">
        <v>396.51252092913666</v>
      </c>
      <c r="W44" s="54">
        <v>0.13449072454967823</v>
      </c>
    </row>
    <row r="45" spans="1:23">
      <c r="A45" s="42" t="s">
        <v>258</v>
      </c>
      <c r="B45" s="43" t="s">
        <v>244</v>
      </c>
      <c r="C45" s="61" t="s">
        <v>252</v>
      </c>
      <c r="D45" s="43">
        <v>99</v>
      </c>
      <c r="E45" s="49">
        <v>35</v>
      </c>
      <c r="F45" s="49">
        <v>33</v>
      </c>
      <c r="G45" s="49">
        <v>33.841003053776753</v>
      </c>
      <c r="H45" s="49">
        <v>32.83905029296875</v>
      </c>
      <c r="I45" s="49">
        <v>33.841003053776753</v>
      </c>
      <c r="J45" s="49">
        <v>23.085070822335052</v>
      </c>
      <c r="K45" s="49">
        <v>44.59693528521845</v>
      </c>
      <c r="L45" s="49">
        <v>10.755932231441701</v>
      </c>
      <c r="M45" s="64">
        <f t="shared" si="0"/>
        <v>1.1589969462232474</v>
      </c>
      <c r="N45" s="67">
        <f t="shared" si="1"/>
        <v>3.3114198463521358E-2</v>
      </c>
      <c r="O45" s="70">
        <f t="shared" si="2"/>
        <v>1</v>
      </c>
      <c r="P45" s="58">
        <f t="shared" si="3"/>
        <v>2</v>
      </c>
      <c r="Q45" s="58">
        <f t="shared" si="4"/>
        <v>1.1589969462232474</v>
      </c>
      <c r="R45" s="58">
        <f t="shared" si="5"/>
        <v>2.16094970703125</v>
      </c>
      <c r="S45" s="67">
        <f t="shared" si="6"/>
        <v>0.42050152688837628</v>
      </c>
      <c r="T45" s="58" t="str">
        <f t="shared" si="7"/>
        <v>LightGBM</v>
      </c>
      <c r="U45" s="43">
        <v>421</v>
      </c>
      <c r="V45" s="43">
        <v>396.51252092913666</v>
      </c>
      <c r="W45" s="54">
        <v>0.13449072454967823</v>
      </c>
    </row>
    <row r="46" spans="1:23">
      <c r="A46" s="42" t="s">
        <v>258</v>
      </c>
      <c r="B46" s="43" t="s">
        <v>244</v>
      </c>
      <c r="C46" s="61" t="s">
        <v>253</v>
      </c>
      <c r="D46" s="43">
        <v>100</v>
      </c>
      <c r="E46" s="49">
        <v>35</v>
      </c>
      <c r="F46" s="49">
        <v>27</v>
      </c>
      <c r="G46" s="49">
        <v>31.389491671980664</v>
      </c>
      <c r="H46" s="49">
        <v>34.099483489990234</v>
      </c>
      <c r="I46" s="49">
        <v>31.389491671980664</v>
      </c>
      <c r="J46" s="49">
        <v>21.390377212016652</v>
      </c>
      <c r="K46" s="49">
        <v>41.388606131944677</v>
      </c>
      <c r="L46" s="49">
        <v>9.9991144599640105</v>
      </c>
      <c r="M46" s="64">
        <f t="shared" si="0"/>
        <v>3.6105083280193355</v>
      </c>
      <c r="N46" s="67">
        <f t="shared" si="1"/>
        <v>0.10315738080055244</v>
      </c>
      <c r="O46" s="70">
        <f t="shared" si="2"/>
        <v>1</v>
      </c>
      <c r="P46" s="58">
        <f t="shared" si="3"/>
        <v>8</v>
      </c>
      <c r="Q46" s="58">
        <f t="shared" si="4"/>
        <v>3.6105083280193355</v>
      </c>
      <c r="R46" s="58">
        <f t="shared" si="5"/>
        <v>0.90051651000976562</v>
      </c>
      <c r="S46" s="67">
        <f t="shared" si="6"/>
        <v>0.54868645899758306</v>
      </c>
      <c r="T46" s="58" t="str">
        <f t="shared" si="7"/>
        <v>LSTM</v>
      </c>
      <c r="U46" s="43">
        <v>421</v>
      </c>
      <c r="V46" s="43">
        <v>396.51252092913666</v>
      </c>
      <c r="W46" s="54">
        <v>0.13449072454967823</v>
      </c>
    </row>
    <row r="47" spans="1:23">
      <c r="A47" s="42" t="s">
        <v>258</v>
      </c>
      <c r="B47" s="43" t="s">
        <v>244</v>
      </c>
      <c r="C47" s="61" t="s">
        <v>254</v>
      </c>
      <c r="D47" s="43">
        <v>101</v>
      </c>
      <c r="E47" s="49">
        <v>39</v>
      </c>
      <c r="F47" s="49">
        <v>31</v>
      </c>
      <c r="G47" s="49">
        <v>34.581159946944574</v>
      </c>
      <c r="H47" s="49">
        <v>34.024578094482422</v>
      </c>
      <c r="I47" s="49">
        <v>34.581159946944574</v>
      </c>
      <c r="J47" s="49">
        <v>23.596730350738156</v>
      </c>
      <c r="K47" s="49">
        <v>45.565589543150992</v>
      </c>
      <c r="L47" s="49">
        <v>10.98442959620642</v>
      </c>
      <c r="M47" s="64">
        <f t="shared" si="0"/>
        <v>4.4188400530554262</v>
      </c>
      <c r="N47" s="67">
        <f t="shared" si="1"/>
        <v>0.11330359110398529</v>
      </c>
      <c r="O47" s="70">
        <f t="shared" si="2"/>
        <v>1</v>
      </c>
      <c r="P47" s="58">
        <f t="shared" si="3"/>
        <v>8</v>
      </c>
      <c r="Q47" s="58">
        <f t="shared" si="4"/>
        <v>4.4188400530554262</v>
      </c>
      <c r="R47" s="58">
        <f t="shared" si="5"/>
        <v>4.9754219055175781</v>
      </c>
      <c r="S47" s="67">
        <f t="shared" si="6"/>
        <v>0.44764499336807173</v>
      </c>
      <c r="T47" s="58" t="str">
        <f t="shared" si="7"/>
        <v>LightGBM</v>
      </c>
      <c r="U47" s="43">
        <v>421</v>
      </c>
      <c r="V47" s="43">
        <v>396.51252092913666</v>
      </c>
      <c r="W47" s="54">
        <v>0.13449072454967823</v>
      </c>
    </row>
    <row r="48" spans="1:23">
      <c r="A48" s="42" t="s">
        <v>258</v>
      </c>
      <c r="B48" s="43" t="s">
        <v>244</v>
      </c>
      <c r="C48" s="61" t="s">
        <v>255</v>
      </c>
      <c r="D48" s="43">
        <v>102</v>
      </c>
      <c r="E48" s="49">
        <v>38</v>
      </c>
      <c r="F48" s="49">
        <v>26</v>
      </c>
      <c r="G48" s="49">
        <v>32.538328689107736</v>
      </c>
      <c r="H48" s="49">
        <v>36.593879699707031</v>
      </c>
      <c r="I48" s="49">
        <v>32.538328689107736</v>
      </c>
      <c r="J48" s="49">
        <v>22.184551274058368</v>
      </c>
      <c r="K48" s="49">
        <v>42.892106104157108</v>
      </c>
      <c r="L48" s="49">
        <v>10.353777415049368</v>
      </c>
      <c r="M48" s="64">
        <f t="shared" si="0"/>
        <v>5.4616713108922639</v>
      </c>
      <c r="N48" s="67">
        <f t="shared" si="1"/>
        <v>0.14372819239190168</v>
      </c>
      <c r="O48" s="70">
        <f t="shared" si="2"/>
        <v>1</v>
      </c>
      <c r="P48" s="58">
        <f t="shared" si="3"/>
        <v>12</v>
      </c>
      <c r="Q48" s="58">
        <f t="shared" si="4"/>
        <v>5.4616713108922639</v>
      </c>
      <c r="R48" s="58">
        <f t="shared" si="5"/>
        <v>1.4061203002929688</v>
      </c>
      <c r="S48" s="67">
        <f t="shared" si="6"/>
        <v>0.54486072409231134</v>
      </c>
      <c r="T48" s="58" t="str">
        <f t="shared" si="7"/>
        <v>LSTM</v>
      </c>
      <c r="U48" s="43">
        <v>421</v>
      </c>
      <c r="V48" s="43">
        <v>396.51252092913666</v>
      </c>
      <c r="W48" s="54">
        <v>0.13449072454967823</v>
      </c>
    </row>
    <row r="49" spans="1:23">
      <c r="A49" s="42" t="s">
        <v>258</v>
      </c>
      <c r="B49" s="43" t="s">
        <v>244</v>
      </c>
      <c r="C49" s="61" t="s">
        <v>256</v>
      </c>
      <c r="D49" s="43">
        <v>103</v>
      </c>
      <c r="E49" s="49">
        <v>47</v>
      </c>
      <c r="F49" s="49">
        <v>26</v>
      </c>
      <c r="G49" s="49">
        <v>40.265756996905608</v>
      </c>
      <c r="H49" s="49">
        <v>37.699539184570312</v>
      </c>
      <c r="I49" s="49">
        <v>40.265756996905608</v>
      </c>
      <c r="J49" s="49">
        <v>27.526408331978335</v>
      </c>
      <c r="K49" s="49">
        <v>53.005105661832886</v>
      </c>
      <c r="L49" s="49">
        <v>12.739348664927274</v>
      </c>
      <c r="M49" s="64">
        <f t="shared" si="0"/>
        <v>6.7342430030943916</v>
      </c>
      <c r="N49" s="67">
        <f t="shared" si="1"/>
        <v>0.14328176602328493</v>
      </c>
      <c r="O49" s="70">
        <f t="shared" si="2"/>
        <v>1</v>
      </c>
      <c r="P49" s="58">
        <f t="shared" si="3"/>
        <v>21</v>
      </c>
      <c r="Q49" s="58">
        <f t="shared" si="4"/>
        <v>6.7342430030943916</v>
      </c>
      <c r="R49" s="58">
        <f t="shared" si="5"/>
        <v>9.3004608154296875</v>
      </c>
      <c r="S49" s="67">
        <f t="shared" si="6"/>
        <v>0.67932176175740988</v>
      </c>
      <c r="T49" s="58" t="str">
        <f t="shared" si="7"/>
        <v>LightGBM</v>
      </c>
      <c r="U49" s="43">
        <v>421</v>
      </c>
      <c r="V49" s="43">
        <v>396.51252092913666</v>
      </c>
      <c r="W49" s="54">
        <v>0.13449072454967823</v>
      </c>
    </row>
    <row r="50" spans="1:23">
      <c r="A50" s="42" t="s">
        <v>259</v>
      </c>
      <c r="B50" s="43" t="s">
        <v>244</v>
      </c>
      <c r="C50" s="61" t="s">
        <v>245</v>
      </c>
      <c r="D50" s="43">
        <v>92</v>
      </c>
      <c r="E50" s="49">
        <v>39</v>
      </c>
      <c r="F50" s="49">
        <v>47</v>
      </c>
      <c r="G50" s="49">
        <v>36.250345281837156</v>
      </c>
      <c r="H50" s="49">
        <v>36.803073883056641</v>
      </c>
      <c r="I50" s="49">
        <v>36.250345281837156</v>
      </c>
      <c r="J50" s="49">
        <v>24.750613519498788</v>
      </c>
      <c r="K50" s="49">
        <v>47.750077044175526</v>
      </c>
      <c r="L50" s="49">
        <v>11.499731762338367</v>
      </c>
      <c r="M50" s="64">
        <f t="shared" si="0"/>
        <v>2.7496547181628443</v>
      </c>
      <c r="N50" s="67">
        <f t="shared" si="1"/>
        <v>7.0503967132380621E-2</v>
      </c>
      <c r="O50" s="70">
        <f t="shared" si="2"/>
        <v>1</v>
      </c>
      <c r="P50" s="58">
        <f t="shared" si="3"/>
        <v>8</v>
      </c>
      <c r="Q50" s="58">
        <f t="shared" si="4"/>
        <v>2.7496547181628443</v>
      </c>
      <c r="R50" s="58">
        <f t="shared" si="5"/>
        <v>2.1969261169433594</v>
      </c>
      <c r="S50" s="67">
        <f t="shared" si="6"/>
        <v>0.65629316022964446</v>
      </c>
      <c r="T50" s="58" t="str">
        <f t="shared" si="7"/>
        <v>LSTM</v>
      </c>
      <c r="U50" s="43">
        <v>525</v>
      </c>
      <c r="V50" s="43">
        <v>488.49389851983028</v>
      </c>
      <c r="W50" s="54">
        <v>0.14322527862482509</v>
      </c>
    </row>
    <row r="51" spans="1:23">
      <c r="A51" s="42" t="s">
        <v>259</v>
      </c>
      <c r="B51" s="43" t="s">
        <v>244</v>
      </c>
      <c r="C51" s="61" t="s">
        <v>246</v>
      </c>
      <c r="D51" s="43">
        <v>93</v>
      </c>
      <c r="E51" s="49">
        <v>29</v>
      </c>
      <c r="F51" s="49">
        <v>34</v>
      </c>
      <c r="G51" s="49">
        <v>34.99958320071574</v>
      </c>
      <c r="H51" s="49">
        <v>36.305492401123047</v>
      </c>
      <c r="I51" s="49">
        <v>34.99958320071574</v>
      </c>
      <c r="J51" s="49">
        <v>23.885980166113317</v>
      </c>
      <c r="K51" s="49">
        <v>46.113186235318167</v>
      </c>
      <c r="L51" s="49">
        <v>11.113603034602423</v>
      </c>
      <c r="M51" s="64">
        <f t="shared" si="0"/>
        <v>5.9995832007157404</v>
      </c>
      <c r="N51" s="67">
        <f t="shared" si="1"/>
        <v>0.20688217933502553</v>
      </c>
      <c r="O51" s="70">
        <f t="shared" si="2"/>
        <v>1</v>
      </c>
      <c r="P51" s="58">
        <f t="shared" si="3"/>
        <v>5</v>
      </c>
      <c r="Q51" s="58">
        <f t="shared" si="4"/>
        <v>5.9995832007157404</v>
      </c>
      <c r="R51" s="58">
        <f t="shared" si="5"/>
        <v>7.3054924011230469</v>
      </c>
      <c r="S51" s="67">
        <f t="shared" si="6"/>
        <v>-0.19991664014314803</v>
      </c>
      <c r="T51" s="58" t="str">
        <f t="shared" si="7"/>
        <v>Seasonal naive</v>
      </c>
      <c r="U51" s="43">
        <v>525</v>
      </c>
      <c r="V51" s="43">
        <v>488.49389851983028</v>
      </c>
      <c r="W51" s="54">
        <v>0.14322527862482509</v>
      </c>
    </row>
    <row r="52" spans="1:23">
      <c r="A52" s="42" t="s">
        <v>259</v>
      </c>
      <c r="B52" s="43" t="s">
        <v>244</v>
      </c>
      <c r="C52" s="61" t="s">
        <v>247</v>
      </c>
      <c r="D52" s="43">
        <v>94</v>
      </c>
      <c r="E52" s="49">
        <v>40</v>
      </c>
      <c r="F52" s="49">
        <v>37</v>
      </c>
      <c r="G52" s="49">
        <v>36.7863272778145</v>
      </c>
      <c r="H52" s="49">
        <v>33.833568572998047</v>
      </c>
      <c r="I52" s="49">
        <v>36.7863272778145</v>
      </c>
      <c r="J52" s="49">
        <v>25.1211299570619</v>
      </c>
      <c r="K52" s="49">
        <v>48.451524598567104</v>
      </c>
      <c r="L52" s="49">
        <v>11.665197320752601</v>
      </c>
      <c r="M52" s="64">
        <f t="shared" si="0"/>
        <v>3.2136727221854997</v>
      </c>
      <c r="N52" s="67">
        <f t="shared" si="1"/>
        <v>8.0341818054637498E-2</v>
      </c>
      <c r="O52" s="70">
        <f t="shared" si="2"/>
        <v>1</v>
      </c>
      <c r="P52" s="58">
        <f t="shared" si="3"/>
        <v>3</v>
      </c>
      <c r="Q52" s="58">
        <f t="shared" si="4"/>
        <v>3.2136727221854997</v>
      </c>
      <c r="R52" s="58">
        <f t="shared" si="5"/>
        <v>6.1664314270019531</v>
      </c>
      <c r="S52" s="67">
        <f t="shared" si="6"/>
        <v>-7.1224240728499977E-2</v>
      </c>
      <c r="T52" s="58" t="str">
        <f t="shared" si="7"/>
        <v>Seasonal naive</v>
      </c>
      <c r="U52" s="43">
        <v>525</v>
      </c>
      <c r="V52" s="43">
        <v>488.49389851983028</v>
      </c>
      <c r="W52" s="54">
        <v>0.14322527862482509</v>
      </c>
    </row>
    <row r="53" spans="1:23">
      <c r="A53" s="42" t="s">
        <v>259</v>
      </c>
      <c r="B53" s="43" t="s">
        <v>244</v>
      </c>
      <c r="C53" s="61" t="s">
        <v>248</v>
      </c>
      <c r="D53" s="43">
        <v>95</v>
      </c>
      <c r="E53" s="49">
        <v>39</v>
      </c>
      <c r="F53" s="49">
        <v>35</v>
      </c>
      <c r="G53" s="49">
        <v>35.403962946233115</v>
      </c>
      <c r="H53" s="49">
        <v>36.674983978271484</v>
      </c>
      <c r="I53" s="49">
        <v>35.403962946233115</v>
      </c>
      <c r="J53" s="49">
        <v>24.16552191165006</v>
      </c>
      <c r="K53" s="49">
        <v>46.642403980816169</v>
      </c>
      <c r="L53" s="49">
        <v>11.238441034583055</v>
      </c>
      <c r="M53" s="64">
        <f t="shared" si="0"/>
        <v>3.5960370537668851</v>
      </c>
      <c r="N53" s="67">
        <f t="shared" si="1"/>
        <v>9.2206078301714997E-2</v>
      </c>
      <c r="O53" s="70">
        <f t="shared" si="2"/>
        <v>1</v>
      </c>
      <c r="P53" s="58">
        <f t="shared" si="3"/>
        <v>4</v>
      </c>
      <c r="Q53" s="58">
        <f t="shared" si="4"/>
        <v>3.5960370537668851</v>
      </c>
      <c r="R53" s="58">
        <f t="shared" si="5"/>
        <v>2.3250160217285156</v>
      </c>
      <c r="S53" s="67">
        <f t="shared" si="6"/>
        <v>0.10099073655827873</v>
      </c>
      <c r="T53" s="58" t="str">
        <f t="shared" si="7"/>
        <v>LSTM</v>
      </c>
      <c r="U53" s="43">
        <v>525</v>
      </c>
      <c r="V53" s="43">
        <v>488.49389851983028</v>
      </c>
      <c r="W53" s="54">
        <v>0.14322527862482509</v>
      </c>
    </row>
    <row r="54" spans="1:23">
      <c r="A54" s="42" t="s">
        <v>259</v>
      </c>
      <c r="B54" s="43" t="s">
        <v>244</v>
      </c>
      <c r="C54" s="61" t="s">
        <v>249</v>
      </c>
      <c r="D54" s="43">
        <v>96</v>
      </c>
      <c r="E54" s="49">
        <v>34</v>
      </c>
      <c r="F54" s="49">
        <v>38</v>
      </c>
      <c r="G54" s="49">
        <v>35.40848382999441</v>
      </c>
      <c r="H54" s="49">
        <v>37.848491668701172</v>
      </c>
      <c r="I54" s="49">
        <v>35.40848382999441</v>
      </c>
      <c r="J54" s="49">
        <v>24.16864713182246</v>
      </c>
      <c r="K54" s="49">
        <v>46.648320528166359</v>
      </c>
      <c r="L54" s="49">
        <v>11.239836698171947</v>
      </c>
      <c r="M54" s="64">
        <f t="shared" si="0"/>
        <v>1.4084838299944096</v>
      </c>
      <c r="N54" s="67">
        <f t="shared" si="1"/>
        <v>4.1425994999835576E-2</v>
      </c>
      <c r="O54" s="70">
        <f t="shared" si="2"/>
        <v>1</v>
      </c>
      <c r="P54" s="58">
        <f t="shared" si="3"/>
        <v>4</v>
      </c>
      <c r="Q54" s="58">
        <f t="shared" si="4"/>
        <v>1.4084838299944096</v>
      </c>
      <c r="R54" s="58">
        <f t="shared" si="5"/>
        <v>3.8484916687011719</v>
      </c>
      <c r="S54" s="67">
        <f t="shared" si="6"/>
        <v>0.64787904250139761</v>
      </c>
      <c r="T54" s="58" t="str">
        <f t="shared" si="7"/>
        <v>LightGBM</v>
      </c>
      <c r="U54" s="43">
        <v>525</v>
      </c>
      <c r="V54" s="43">
        <v>488.49389851983028</v>
      </c>
      <c r="W54" s="54">
        <v>0.14322527862482509</v>
      </c>
    </row>
    <row r="55" spans="1:23">
      <c r="A55" s="42" t="s">
        <v>259</v>
      </c>
      <c r="B55" s="43" t="s">
        <v>244</v>
      </c>
      <c r="C55" s="61" t="s">
        <v>250</v>
      </c>
      <c r="D55" s="43">
        <v>97</v>
      </c>
      <c r="E55" s="49">
        <v>53</v>
      </c>
      <c r="F55" s="49">
        <v>43</v>
      </c>
      <c r="G55" s="49">
        <v>36.4964330970014</v>
      </c>
      <c r="H55" s="49">
        <v>35.752182006835938</v>
      </c>
      <c r="I55" s="49">
        <v>36.4964330970014</v>
      </c>
      <c r="J55" s="49">
        <v>24.920730391495734</v>
      </c>
      <c r="K55" s="49">
        <v>48.072135802507063</v>
      </c>
      <c r="L55" s="49">
        <v>11.575702705505666</v>
      </c>
      <c r="M55" s="64">
        <f t="shared" si="0"/>
        <v>16.5035669029986</v>
      </c>
      <c r="N55" s="67">
        <f t="shared" si="1"/>
        <v>0.31138805477355846</v>
      </c>
      <c r="O55" s="70">
        <f t="shared" si="2"/>
        <v>0</v>
      </c>
      <c r="P55" s="58">
        <f t="shared" si="3"/>
        <v>10</v>
      </c>
      <c r="Q55" s="58">
        <f t="shared" si="4"/>
        <v>16.5035669029986</v>
      </c>
      <c r="R55" s="58">
        <f t="shared" si="5"/>
        <v>17.247817993164062</v>
      </c>
      <c r="S55" s="67">
        <f t="shared" si="6"/>
        <v>-0.65035669029985987</v>
      </c>
      <c r="T55" s="58" t="str">
        <f t="shared" si="7"/>
        <v>Seasonal naive</v>
      </c>
      <c r="U55" s="43">
        <v>525</v>
      </c>
      <c r="V55" s="43">
        <v>488.49389851983028</v>
      </c>
      <c r="W55" s="54">
        <v>0.14322527862482509</v>
      </c>
    </row>
    <row r="56" spans="1:23">
      <c r="A56" s="42" t="s">
        <v>259</v>
      </c>
      <c r="B56" s="43" t="s">
        <v>244</v>
      </c>
      <c r="C56" s="61" t="s">
        <v>251</v>
      </c>
      <c r="D56" s="43">
        <v>98</v>
      </c>
      <c r="E56" s="49">
        <v>45</v>
      </c>
      <c r="F56" s="49">
        <v>40</v>
      </c>
      <c r="G56" s="49">
        <v>42.197152761074086</v>
      </c>
      <c r="H56" s="49">
        <v>41.568363189697266</v>
      </c>
      <c r="I56" s="49">
        <v>42.197152761074086</v>
      </c>
      <c r="J56" s="49">
        <v>28.861553697746245</v>
      </c>
      <c r="K56" s="49">
        <v>55.532751824401927</v>
      </c>
      <c r="L56" s="49">
        <v>13.335599063327839</v>
      </c>
      <c r="M56" s="64">
        <f t="shared" si="0"/>
        <v>2.8028472389259136</v>
      </c>
      <c r="N56" s="67">
        <f t="shared" si="1"/>
        <v>6.2285494198353636E-2</v>
      </c>
      <c r="O56" s="70">
        <f t="shared" si="2"/>
        <v>1</v>
      </c>
      <c r="P56" s="58">
        <f t="shared" si="3"/>
        <v>5</v>
      </c>
      <c r="Q56" s="58">
        <f t="shared" si="4"/>
        <v>2.8028472389259136</v>
      </c>
      <c r="R56" s="58">
        <f t="shared" si="5"/>
        <v>3.4316368103027344</v>
      </c>
      <c r="S56" s="67">
        <f t="shared" si="6"/>
        <v>0.4394305522148173</v>
      </c>
      <c r="T56" s="58" t="str">
        <f t="shared" si="7"/>
        <v>LightGBM</v>
      </c>
      <c r="U56" s="43">
        <v>525</v>
      </c>
      <c r="V56" s="43">
        <v>488.49389851983028</v>
      </c>
      <c r="W56" s="54">
        <v>0.14322527862482509</v>
      </c>
    </row>
    <row r="57" spans="1:23">
      <c r="A57" s="42" t="s">
        <v>259</v>
      </c>
      <c r="B57" s="43" t="s">
        <v>244</v>
      </c>
      <c r="C57" s="61" t="s">
        <v>252</v>
      </c>
      <c r="D57" s="43">
        <v>99</v>
      </c>
      <c r="E57" s="49">
        <v>40</v>
      </c>
      <c r="F57" s="49">
        <v>40</v>
      </c>
      <c r="G57" s="49">
        <v>44.459938409198742</v>
      </c>
      <c r="H57" s="49">
        <v>41.183139801025391</v>
      </c>
      <c r="I57" s="49">
        <v>44.459938409198742</v>
      </c>
      <c r="J57" s="49">
        <v>30.425783995786933</v>
      </c>
      <c r="K57" s="49">
        <v>58.494092822610554</v>
      </c>
      <c r="L57" s="49">
        <v>14.034154413411809</v>
      </c>
      <c r="M57" s="64">
        <f t="shared" si="0"/>
        <v>4.4599384091987417</v>
      </c>
      <c r="N57" s="67">
        <f t="shared" si="1"/>
        <v>0.11149846022996854</v>
      </c>
      <c r="O57" s="70">
        <f t="shared" si="2"/>
        <v>1</v>
      </c>
      <c r="P57" s="58">
        <f t="shared" si="3"/>
        <v>0</v>
      </c>
      <c r="Q57" s="58">
        <f t="shared" si="4"/>
        <v>4.4599384091987417</v>
      </c>
      <c r="R57" s="58">
        <f t="shared" si="5"/>
        <v>1.1831398010253906</v>
      </c>
      <c r="S57" s="67">
        <f t="shared" si="6"/>
        <v>0</v>
      </c>
      <c r="T57" s="58" t="str">
        <f t="shared" si="7"/>
        <v>Seasonal naive</v>
      </c>
      <c r="U57" s="43">
        <v>525</v>
      </c>
      <c r="V57" s="43">
        <v>488.49389851983028</v>
      </c>
      <c r="W57" s="54">
        <v>0.14322527862482509</v>
      </c>
    </row>
    <row r="58" spans="1:23">
      <c r="A58" s="42" t="s">
        <v>259</v>
      </c>
      <c r="B58" s="43" t="s">
        <v>244</v>
      </c>
      <c r="C58" s="61" t="s">
        <v>253</v>
      </c>
      <c r="D58" s="43">
        <v>100</v>
      </c>
      <c r="E58" s="49">
        <v>37</v>
      </c>
      <c r="F58" s="49">
        <v>39</v>
      </c>
      <c r="G58" s="49">
        <v>44.475579459022825</v>
      </c>
      <c r="H58" s="49">
        <v>40.616344451904297</v>
      </c>
      <c r="I58" s="49">
        <v>44.475579459022825</v>
      </c>
      <c r="J58" s="49">
        <v>30.436596422517795</v>
      </c>
      <c r="K58" s="49">
        <v>58.514562495527855</v>
      </c>
      <c r="L58" s="49">
        <v>14.03898303650503</v>
      </c>
      <c r="M58" s="64">
        <f t="shared" si="0"/>
        <v>7.4755794590228248</v>
      </c>
      <c r="N58" s="67">
        <f t="shared" si="1"/>
        <v>0.20204268808169798</v>
      </c>
      <c r="O58" s="70">
        <f t="shared" si="2"/>
        <v>1</v>
      </c>
      <c r="P58" s="58">
        <f t="shared" si="3"/>
        <v>2</v>
      </c>
      <c r="Q58" s="58">
        <f t="shared" si="4"/>
        <v>7.4755794590228248</v>
      </c>
      <c r="R58" s="58">
        <f t="shared" si="5"/>
        <v>3.6163444519042969</v>
      </c>
      <c r="S58" s="67">
        <f t="shared" si="6"/>
        <v>-2.7377897295114124</v>
      </c>
      <c r="T58" s="58" t="str">
        <f t="shared" si="7"/>
        <v>Seasonal naive</v>
      </c>
      <c r="U58" s="43">
        <v>525</v>
      </c>
      <c r="V58" s="43">
        <v>488.49389851983028</v>
      </c>
      <c r="W58" s="54">
        <v>0.14322527862482509</v>
      </c>
    </row>
    <row r="59" spans="1:23">
      <c r="A59" s="42" t="s">
        <v>259</v>
      </c>
      <c r="B59" s="43" t="s">
        <v>244</v>
      </c>
      <c r="C59" s="61" t="s">
        <v>254</v>
      </c>
      <c r="D59" s="43">
        <v>101</v>
      </c>
      <c r="E59" s="49">
        <v>49</v>
      </c>
      <c r="F59" s="49">
        <v>36</v>
      </c>
      <c r="G59" s="49">
        <v>43.936503225672567</v>
      </c>
      <c r="H59" s="49">
        <v>39.869129180908203</v>
      </c>
      <c r="I59" s="49">
        <v>43.936503225672567</v>
      </c>
      <c r="J59" s="49">
        <v>30.063940984359533</v>
      </c>
      <c r="K59" s="49">
        <v>57.809065466985601</v>
      </c>
      <c r="L59" s="49">
        <v>13.872562241313036</v>
      </c>
      <c r="M59" s="64">
        <f t="shared" si="0"/>
        <v>5.0634967743274331</v>
      </c>
      <c r="N59" s="67">
        <f t="shared" si="1"/>
        <v>0.10333666886382517</v>
      </c>
      <c r="O59" s="70">
        <f t="shared" si="2"/>
        <v>1</v>
      </c>
      <c r="P59" s="58">
        <f t="shared" si="3"/>
        <v>13</v>
      </c>
      <c r="Q59" s="58">
        <f t="shared" si="4"/>
        <v>5.0634967743274331</v>
      </c>
      <c r="R59" s="58">
        <f t="shared" si="5"/>
        <v>9.1308708190917969</v>
      </c>
      <c r="S59" s="67">
        <f t="shared" si="6"/>
        <v>0.610500248128659</v>
      </c>
      <c r="T59" s="58" t="str">
        <f t="shared" si="7"/>
        <v>LightGBM</v>
      </c>
      <c r="U59" s="43">
        <v>525</v>
      </c>
      <c r="V59" s="43">
        <v>488.49389851983028</v>
      </c>
      <c r="W59" s="54">
        <v>0.14322527862482509</v>
      </c>
    </row>
    <row r="60" spans="1:23">
      <c r="A60" s="42" t="s">
        <v>259</v>
      </c>
      <c r="B60" s="43" t="s">
        <v>244</v>
      </c>
      <c r="C60" s="61" t="s">
        <v>255</v>
      </c>
      <c r="D60" s="43">
        <v>102</v>
      </c>
      <c r="E60" s="49">
        <v>55</v>
      </c>
      <c r="F60" s="49">
        <v>45</v>
      </c>
      <c r="G60" s="49">
        <v>46.051056772990464</v>
      </c>
      <c r="H60" s="49">
        <v>44.434135437011719</v>
      </c>
      <c r="I60" s="49">
        <v>46.051056772990464</v>
      </c>
      <c r="J60" s="49">
        <v>31.525700620445861</v>
      </c>
      <c r="K60" s="49">
        <v>60.576412925535067</v>
      </c>
      <c r="L60" s="49">
        <v>14.525356152544603</v>
      </c>
      <c r="M60" s="64">
        <f t="shared" si="0"/>
        <v>8.9489432270095364</v>
      </c>
      <c r="N60" s="67">
        <f t="shared" si="1"/>
        <v>0.16270805867290067</v>
      </c>
      <c r="O60" s="70">
        <f t="shared" si="2"/>
        <v>1</v>
      </c>
      <c r="P60" s="58">
        <f t="shared" si="3"/>
        <v>10</v>
      </c>
      <c r="Q60" s="58">
        <f t="shared" si="4"/>
        <v>8.9489432270095364</v>
      </c>
      <c r="R60" s="58">
        <f t="shared" si="5"/>
        <v>10.565864562988281</v>
      </c>
      <c r="S60" s="67">
        <f t="shared" si="6"/>
        <v>0.10510567729904641</v>
      </c>
      <c r="T60" s="58" t="str">
        <f t="shared" si="7"/>
        <v>LightGBM</v>
      </c>
      <c r="U60" s="43">
        <v>525</v>
      </c>
      <c r="V60" s="43">
        <v>488.49389851983028</v>
      </c>
      <c r="W60" s="54">
        <v>0.14322527862482509</v>
      </c>
    </row>
    <row r="61" spans="1:23">
      <c r="A61" s="42" t="s">
        <v>259</v>
      </c>
      <c r="B61" s="43" t="s">
        <v>244</v>
      </c>
      <c r="C61" s="61" t="s">
        <v>256</v>
      </c>
      <c r="D61" s="43">
        <v>103</v>
      </c>
      <c r="E61" s="49">
        <v>65</v>
      </c>
      <c r="F61" s="49">
        <v>49</v>
      </c>
      <c r="G61" s="49">
        <v>52.028532258275249</v>
      </c>
      <c r="H61" s="49">
        <v>47.494392395019531</v>
      </c>
      <c r="I61" s="49">
        <v>52.028532258275249</v>
      </c>
      <c r="J61" s="49">
        <v>35.657841138319085</v>
      </c>
      <c r="K61" s="49">
        <v>68.399223378231412</v>
      </c>
      <c r="L61" s="49">
        <v>16.370691119956167</v>
      </c>
      <c r="M61" s="64">
        <f t="shared" si="0"/>
        <v>12.971467741724751</v>
      </c>
      <c r="N61" s="67">
        <f t="shared" si="1"/>
        <v>0.19956104218038079</v>
      </c>
      <c r="O61" s="70">
        <f t="shared" si="2"/>
        <v>1</v>
      </c>
      <c r="P61" s="58">
        <f t="shared" si="3"/>
        <v>16</v>
      </c>
      <c r="Q61" s="58">
        <f t="shared" si="4"/>
        <v>12.971467741724751</v>
      </c>
      <c r="R61" s="58">
        <f t="shared" si="5"/>
        <v>17.505607604980469</v>
      </c>
      <c r="S61" s="67">
        <f t="shared" si="6"/>
        <v>0.18928326614220303</v>
      </c>
      <c r="T61" s="58" t="str">
        <f t="shared" si="7"/>
        <v>LightGBM</v>
      </c>
      <c r="U61" s="43">
        <v>525</v>
      </c>
      <c r="V61" s="43">
        <v>488.49389851983028</v>
      </c>
      <c r="W61" s="54">
        <v>0.14322527862482509</v>
      </c>
    </row>
    <row r="62" spans="1:23">
      <c r="A62" s="42" t="s">
        <v>260</v>
      </c>
      <c r="B62" s="43" t="s">
        <v>244</v>
      </c>
      <c r="C62" s="61" t="s">
        <v>245</v>
      </c>
      <c r="D62" s="43">
        <v>92</v>
      </c>
      <c r="E62" s="49">
        <v>33</v>
      </c>
      <c r="F62" s="49">
        <v>43</v>
      </c>
      <c r="G62" s="49">
        <v>43.053163377493618</v>
      </c>
      <c r="H62" s="49">
        <v>42.140506744384766</v>
      </c>
      <c r="I62" s="49">
        <v>43.053163377493618</v>
      </c>
      <c r="J62" s="49">
        <v>29.453301193916573</v>
      </c>
      <c r="K62" s="49">
        <v>56.653025561070663</v>
      </c>
      <c r="L62" s="49">
        <v>13.599862183577043</v>
      </c>
      <c r="M62" s="64">
        <f t="shared" si="0"/>
        <v>10.053163377493618</v>
      </c>
      <c r="N62" s="67">
        <f t="shared" si="1"/>
        <v>0.3046413144695036</v>
      </c>
      <c r="O62" s="70">
        <f t="shared" si="2"/>
        <v>1</v>
      </c>
      <c r="P62" s="58">
        <f t="shared" si="3"/>
        <v>10</v>
      </c>
      <c r="Q62" s="58">
        <f t="shared" si="4"/>
        <v>10.053163377493618</v>
      </c>
      <c r="R62" s="58">
        <f t="shared" si="5"/>
        <v>9.1405067443847656</v>
      </c>
      <c r="S62" s="67">
        <f t="shared" si="6"/>
        <v>-5.3163377493619102E-3</v>
      </c>
      <c r="T62" s="58" t="str">
        <f t="shared" si="7"/>
        <v>LSTM</v>
      </c>
      <c r="U62" s="43">
        <v>589</v>
      </c>
      <c r="V62" s="43">
        <v>575.23021111352364</v>
      </c>
      <c r="W62" s="54">
        <v>0.11747913971717748</v>
      </c>
    </row>
    <row r="63" spans="1:23">
      <c r="A63" s="42" t="s">
        <v>260</v>
      </c>
      <c r="B63" s="43" t="s">
        <v>244</v>
      </c>
      <c r="C63" s="61" t="s">
        <v>246</v>
      </c>
      <c r="D63" s="43">
        <v>93</v>
      </c>
      <c r="E63" s="49">
        <v>42</v>
      </c>
      <c r="F63" s="49">
        <v>30</v>
      </c>
      <c r="G63" s="49">
        <v>39.998036093291645</v>
      </c>
      <c r="H63" s="49">
        <v>38.934738159179688</v>
      </c>
      <c r="I63" s="49">
        <v>39.998036093291645</v>
      </c>
      <c r="J63" s="49">
        <v>27.34133682544882</v>
      </c>
      <c r="K63" s="49">
        <v>52.65473536113447</v>
      </c>
      <c r="L63" s="49">
        <v>12.656699267842823</v>
      </c>
      <c r="M63" s="64">
        <f t="shared" si="0"/>
        <v>2.0019639067083546</v>
      </c>
      <c r="N63" s="67">
        <f t="shared" si="1"/>
        <v>4.7665807302579868E-2</v>
      </c>
      <c r="O63" s="70">
        <f t="shared" si="2"/>
        <v>1</v>
      </c>
      <c r="P63" s="58">
        <f t="shared" si="3"/>
        <v>12</v>
      </c>
      <c r="Q63" s="58">
        <f t="shared" si="4"/>
        <v>2.0019639067083546</v>
      </c>
      <c r="R63" s="58">
        <f t="shared" si="5"/>
        <v>3.0652618408203125</v>
      </c>
      <c r="S63" s="67">
        <f t="shared" si="6"/>
        <v>0.83316967444097045</v>
      </c>
      <c r="T63" s="58" t="str">
        <f t="shared" si="7"/>
        <v>LightGBM</v>
      </c>
      <c r="U63" s="43">
        <v>589</v>
      </c>
      <c r="V63" s="43">
        <v>575.23021111352364</v>
      </c>
      <c r="W63" s="54">
        <v>0.11747913971717748</v>
      </c>
    </row>
    <row r="64" spans="1:23">
      <c r="A64" s="42" t="s">
        <v>260</v>
      </c>
      <c r="B64" s="43" t="s">
        <v>244</v>
      </c>
      <c r="C64" s="61" t="s">
        <v>247</v>
      </c>
      <c r="D64" s="43">
        <v>94</v>
      </c>
      <c r="E64" s="49">
        <v>49</v>
      </c>
      <c r="F64" s="49">
        <v>46</v>
      </c>
      <c r="G64" s="49">
        <v>41.554351473835915</v>
      </c>
      <c r="H64" s="49">
        <v>40.5018310546875</v>
      </c>
      <c r="I64" s="49">
        <v>41.554351473835915</v>
      </c>
      <c r="J64" s="49">
        <v>28.417194661815987</v>
      </c>
      <c r="K64" s="49">
        <v>54.691508285855846</v>
      </c>
      <c r="L64" s="49">
        <v>13.137156812019928</v>
      </c>
      <c r="M64" s="64">
        <f t="shared" si="0"/>
        <v>7.445648526164085</v>
      </c>
      <c r="N64" s="67">
        <f t="shared" si="1"/>
        <v>0.15195201073804254</v>
      </c>
      <c r="O64" s="70">
        <f t="shared" si="2"/>
        <v>1</v>
      </c>
      <c r="P64" s="58">
        <f t="shared" si="3"/>
        <v>3</v>
      </c>
      <c r="Q64" s="58">
        <f t="shared" si="4"/>
        <v>7.445648526164085</v>
      </c>
      <c r="R64" s="58">
        <f t="shared" si="5"/>
        <v>8.4981689453125</v>
      </c>
      <c r="S64" s="67">
        <f t="shared" si="6"/>
        <v>-1.481882842054695</v>
      </c>
      <c r="T64" s="58" t="str">
        <f t="shared" si="7"/>
        <v>Seasonal naive</v>
      </c>
      <c r="U64" s="43">
        <v>589</v>
      </c>
      <c r="V64" s="43">
        <v>575.23021111352364</v>
      </c>
      <c r="W64" s="54">
        <v>0.11747913971717748</v>
      </c>
    </row>
    <row r="65" spans="1:23">
      <c r="A65" s="42" t="s">
        <v>260</v>
      </c>
      <c r="B65" s="43" t="s">
        <v>244</v>
      </c>
      <c r="C65" s="61" t="s">
        <v>248</v>
      </c>
      <c r="D65" s="43">
        <v>95</v>
      </c>
      <c r="E65" s="49">
        <v>41</v>
      </c>
      <c r="F65" s="49">
        <v>46</v>
      </c>
      <c r="G65" s="49">
        <v>42.984564016060013</v>
      </c>
      <c r="H65" s="49">
        <v>43.635211944580078</v>
      </c>
      <c r="I65" s="49">
        <v>42.984564016060013</v>
      </c>
      <c r="J65" s="49">
        <v>29.405879468544743</v>
      </c>
      <c r="K65" s="49">
        <v>56.563248563575286</v>
      </c>
      <c r="L65" s="49">
        <v>13.57868454751527</v>
      </c>
      <c r="M65" s="64">
        <f t="shared" si="0"/>
        <v>1.9845640160600126</v>
      </c>
      <c r="N65" s="67">
        <f t="shared" si="1"/>
        <v>4.8404000391707627E-2</v>
      </c>
      <c r="O65" s="70">
        <f t="shared" si="2"/>
        <v>1</v>
      </c>
      <c r="P65" s="58">
        <f t="shared" si="3"/>
        <v>5</v>
      </c>
      <c r="Q65" s="58">
        <f t="shared" si="4"/>
        <v>1.9845640160600126</v>
      </c>
      <c r="R65" s="58">
        <f t="shared" si="5"/>
        <v>2.6352119445800781</v>
      </c>
      <c r="S65" s="67">
        <f t="shared" si="6"/>
        <v>0.60308719678799749</v>
      </c>
      <c r="T65" s="58" t="str">
        <f t="shared" si="7"/>
        <v>LightGBM</v>
      </c>
      <c r="U65" s="43">
        <v>589</v>
      </c>
      <c r="V65" s="43">
        <v>575.23021111352364</v>
      </c>
      <c r="W65" s="54">
        <v>0.11747913971717748</v>
      </c>
    </row>
    <row r="66" spans="1:23">
      <c r="A66" s="42" t="s">
        <v>260</v>
      </c>
      <c r="B66" s="43" t="s">
        <v>244</v>
      </c>
      <c r="C66" s="61" t="s">
        <v>249</v>
      </c>
      <c r="D66" s="43">
        <v>96</v>
      </c>
      <c r="E66" s="49">
        <v>38</v>
      </c>
      <c r="F66" s="49">
        <v>42</v>
      </c>
      <c r="G66" s="49">
        <v>46.461808590669385</v>
      </c>
      <c r="H66" s="49">
        <v>42.836467742919922</v>
      </c>
      <c r="I66" s="49">
        <v>46.461808590669385</v>
      </c>
      <c r="J66" s="49">
        <v>31.809647285354728</v>
      </c>
      <c r="K66" s="49">
        <v>61.113969895984042</v>
      </c>
      <c r="L66" s="49">
        <v>14.652161305314655</v>
      </c>
      <c r="M66" s="64">
        <f t="shared" si="0"/>
        <v>8.461808590669385</v>
      </c>
      <c r="N66" s="67">
        <f t="shared" si="1"/>
        <v>0.22267917343866803</v>
      </c>
      <c r="O66" s="70">
        <f t="shared" si="2"/>
        <v>1</v>
      </c>
      <c r="P66" s="58">
        <f t="shared" si="3"/>
        <v>4</v>
      </c>
      <c r="Q66" s="58">
        <f t="shared" si="4"/>
        <v>8.461808590669385</v>
      </c>
      <c r="R66" s="58">
        <f t="shared" si="5"/>
        <v>4.8364677429199219</v>
      </c>
      <c r="S66" s="67">
        <f t="shared" si="6"/>
        <v>-1.1154521476673462</v>
      </c>
      <c r="T66" s="58" t="str">
        <f t="shared" si="7"/>
        <v>Seasonal naive</v>
      </c>
      <c r="U66" s="43">
        <v>589</v>
      </c>
      <c r="V66" s="43">
        <v>575.23021111352364</v>
      </c>
      <c r="W66" s="54">
        <v>0.11747913971717748</v>
      </c>
    </row>
    <row r="67" spans="1:23">
      <c r="A67" s="42" t="s">
        <v>260</v>
      </c>
      <c r="B67" s="43" t="s">
        <v>244</v>
      </c>
      <c r="C67" s="61" t="s">
        <v>250</v>
      </c>
      <c r="D67" s="43">
        <v>97</v>
      </c>
      <c r="E67" s="49">
        <v>53</v>
      </c>
      <c r="F67" s="49">
        <v>52</v>
      </c>
      <c r="G67" s="49">
        <v>44.196537816552429</v>
      </c>
      <c r="H67" s="49">
        <v>41.639225006103516</v>
      </c>
      <c r="I67" s="49">
        <v>44.196537816552429</v>
      </c>
      <c r="J67" s="49">
        <v>30.24369905641996</v>
      </c>
      <c r="K67" s="49">
        <v>58.149376576684901</v>
      </c>
      <c r="L67" s="49">
        <v>13.952838760132469</v>
      </c>
      <c r="M67" s="64">
        <f t="shared" si="0"/>
        <v>8.8034621834475715</v>
      </c>
      <c r="N67" s="67">
        <f t="shared" si="1"/>
        <v>0.16610306006504852</v>
      </c>
      <c r="O67" s="70">
        <f t="shared" si="2"/>
        <v>1</v>
      </c>
      <c r="P67" s="58">
        <f t="shared" si="3"/>
        <v>1</v>
      </c>
      <c r="Q67" s="58">
        <f t="shared" si="4"/>
        <v>8.8034621834475715</v>
      </c>
      <c r="R67" s="58">
        <f t="shared" si="5"/>
        <v>11.360774993896484</v>
      </c>
      <c r="S67" s="67">
        <f t="shared" si="6"/>
        <v>-7.8034621834475715</v>
      </c>
      <c r="T67" s="58" t="str">
        <f t="shared" si="7"/>
        <v>Seasonal naive</v>
      </c>
      <c r="U67" s="43">
        <v>589</v>
      </c>
      <c r="V67" s="43">
        <v>575.23021111352364</v>
      </c>
      <c r="W67" s="54">
        <v>0.11747913971717748</v>
      </c>
    </row>
    <row r="68" spans="1:23">
      <c r="A68" s="42" t="s">
        <v>260</v>
      </c>
      <c r="B68" s="43" t="s">
        <v>244</v>
      </c>
      <c r="C68" s="61" t="s">
        <v>251</v>
      </c>
      <c r="D68" s="43">
        <v>98</v>
      </c>
      <c r="E68" s="49">
        <v>49</v>
      </c>
      <c r="F68" s="49">
        <v>65</v>
      </c>
      <c r="G68" s="49">
        <v>45.893423253141826</v>
      </c>
      <c r="H68" s="49">
        <v>47.327098846435547</v>
      </c>
      <c r="I68" s="49">
        <v>45.893423253141826</v>
      </c>
      <c r="J68" s="49">
        <v>31.416730896363337</v>
      </c>
      <c r="K68" s="49">
        <v>60.370115609920319</v>
      </c>
      <c r="L68" s="49">
        <v>14.476692356778489</v>
      </c>
      <c r="M68" s="64">
        <f t="shared" si="0"/>
        <v>3.106576746858174</v>
      </c>
      <c r="N68" s="67">
        <f t="shared" si="1"/>
        <v>6.3399525446085181E-2</v>
      </c>
      <c r="O68" s="70">
        <f t="shared" si="2"/>
        <v>1</v>
      </c>
      <c r="P68" s="58">
        <f t="shared" si="3"/>
        <v>16</v>
      </c>
      <c r="Q68" s="58">
        <f t="shared" si="4"/>
        <v>3.106576746858174</v>
      </c>
      <c r="R68" s="58">
        <f t="shared" si="5"/>
        <v>1.6729011535644531</v>
      </c>
      <c r="S68" s="67">
        <f t="shared" si="6"/>
        <v>0.80583895332136413</v>
      </c>
      <c r="T68" s="58" t="str">
        <f t="shared" si="7"/>
        <v>LSTM</v>
      </c>
      <c r="U68" s="43">
        <v>589</v>
      </c>
      <c r="V68" s="43">
        <v>575.23021111352364</v>
      </c>
      <c r="W68" s="54">
        <v>0.11747913971717748</v>
      </c>
    </row>
    <row r="69" spans="1:23">
      <c r="A69" s="42" t="s">
        <v>260</v>
      </c>
      <c r="B69" s="43" t="s">
        <v>244</v>
      </c>
      <c r="C69" s="61" t="s">
        <v>252</v>
      </c>
      <c r="D69" s="43">
        <v>99</v>
      </c>
      <c r="E69" s="49">
        <v>51</v>
      </c>
      <c r="F69" s="49">
        <v>61</v>
      </c>
      <c r="G69" s="49">
        <v>49.710911892792062</v>
      </c>
      <c r="H69" s="49">
        <v>50.121112823486328</v>
      </c>
      <c r="I69" s="49">
        <v>49.710911892792062</v>
      </c>
      <c r="J69" s="49">
        <v>34.055704410056961</v>
      </c>
      <c r="K69" s="49">
        <v>65.366119375527163</v>
      </c>
      <c r="L69" s="49">
        <v>15.655207482735104</v>
      </c>
      <c r="M69" s="64">
        <f t="shared" si="0"/>
        <v>1.2890881072079381</v>
      </c>
      <c r="N69" s="67">
        <f t="shared" si="1"/>
        <v>2.527623739623408E-2</v>
      </c>
      <c r="O69" s="70">
        <f t="shared" si="2"/>
        <v>1</v>
      </c>
      <c r="P69" s="58">
        <f t="shared" si="3"/>
        <v>10</v>
      </c>
      <c r="Q69" s="58">
        <f t="shared" si="4"/>
        <v>1.2890881072079381</v>
      </c>
      <c r="R69" s="58">
        <f t="shared" si="5"/>
        <v>0.87888717651367188</v>
      </c>
      <c r="S69" s="67">
        <f t="shared" si="6"/>
        <v>0.87109118927920615</v>
      </c>
      <c r="T69" s="58" t="str">
        <f t="shared" si="7"/>
        <v>LSTM</v>
      </c>
      <c r="U69" s="43">
        <v>589</v>
      </c>
      <c r="V69" s="43">
        <v>575.23021111352364</v>
      </c>
      <c r="W69" s="54">
        <v>0.11747913971717748</v>
      </c>
    </row>
    <row r="70" spans="1:23">
      <c r="A70" s="42" t="s">
        <v>260</v>
      </c>
      <c r="B70" s="43" t="s">
        <v>244</v>
      </c>
      <c r="C70" s="61" t="s">
        <v>253</v>
      </c>
      <c r="D70" s="43">
        <v>100</v>
      </c>
      <c r="E70" s="49">
        <v>60</v>
      </c>
      <c r="F70" s="49">
        <v>58</v>
      </c>
      <c r="G70" s="49">
        <v>53.798297836482199</v>
      </c>
      <c r="H70" s="49">
        <v>49.918666839599609</v>
      </c>
      <c r="I70" s="49">
        <v>53.798297836482199</v>
      </c>
      <c r="J70" s="49">
        <v>36.881253943749911</v>
      </c>
      <c r="K70" s="49">
        <v>70.715341729214487</v>
      </c>
      <c r="L70" s="49">
        <v>16.917043892732284</v>
      </c>
      <c r="M70" s="64">
        <f t="shared" si="0"/>
        <v>6.2017021635178011</v>
      </c>
      <c r="N70" s="67">
        <f t="shared" si="1"/>
        <v>0.10336170272529668</v>
      </c>
      <c r="O70" s="70">
        <f t="shared" si="2"/>
        <v>1</v>
      </c>
      <c r="P70" s="58">
        <f t="shared" si="3"/>
        <v>2</v>
      </c>
      <c r="Q70" s="58">
        <f t="shared" si="4"/>
        <v>6.2017021635178011</v>
      </c>
      <c r="R70" s="58">
        <f t="shared" si="5"/>
        <v>10.081333160400391</v>
      </c>
      <c r="S70" s="67">
        <f t="shared" si="6"/>
        <v>-2.1008510817589006</v>
      </c>
      <c r="T70" s="58" t="str">
        <f t="shared" si="7"/>
        <v>Seasonal naive</v>
      </c>
      <c r="U70" s="43">
        <v>589</v>
      </c>
      <c r="V70" s="43">
        <v>575.23021111352364</v>
      </c>
      <c r="W70" s="54">
        <v>0.11747913971717748</v>
      </c>
    </row>
    <row r="71" spans="1:23">
      <c r="A71" s="42" t="s">
        <v>260</v>
      </c>
      <c r="B71" s="43" t="s">
        <v>244</v>
      </c>
      <c r="C71" s="61" t="s">
        <v>254</v>
      </c>
      <c r="D71" s="43">
        <v>101</v>
      </c>
      <c r="E71" s="49">
        <v>46</v>
      </c>
      <c r="F71" s="49">
        <v>56</v>
      </c>
      <c r="G71" s="49">
        <v>53.213176219247543</v>
      </c>
      <c r="H71" s="49">
        <v>55.059818267822266</v>
      </c>
      <c r="I71" s="49">
        <v>53.213176219247543</v>
      </c>
      <c r="J71" s="49">
        <v>36.476768011785673</v>
      </c>
      <c r="K71" s="49">
        <v>69.949584426709407</v>
      </c>
      <c r="L71" s="49">
        <v>16.736408207461871</v>
      </c>
      <c r="M71" s="64">
        <f t="shared" si="0"/>
        <v>7.2131762192475435</v>
      </c>
      <c r="N71" s="67">
        <f t="shared" si="1"/>
        <v>0.15680817867929442</v>
      </c>
      <c r="O71" s="70">
        <f t="shared" si="2"/>
        <v>1</v>
      </c>
      <c r="P71" s="58">
        <f t="shared" si="3"/>
        <v>10</v>
      </c>
      <c r="Q71" s="58">
        <f t="shared" si="4"/>
        <v>7.2131762192475435</v>
      </c>
      <c r="R71" s="58">
        <f t="shared" si="5"/>
        <v>9.0598182678222656</v>
      </c>
      <c r="S71" s="67">
        <f t="shared" si="6"/>
        <v>0.27868237807524565</v>
      </c>
      <c r="T71" s="58" t="str">
        <f t="shared" si="7"/>
        <v>LightGBM</v>
      </c>
      <c r="U71" s="43">
        <v>589</v>
      </c>
      <c r="V71" s="43">
        <v>575.23021111352364</v>
      </c>
      <c r="W71" s="54">
        <v>0.11747913971717748</v>
      </c>
    </row>
    <row r="72" spans="1:23">
      <c r="A72" s="42" t="s">
        <v>260</v>
      </c>
      <c r="B72" s="43" t="s">
        <v>244</v>
      </c>
      <c r="C72" s="61" t="s">
        <v>255</v>
      </c>
      <c r="D72" s="43">
        <v>102</v>
      </c>
      <c r="E72" s="49">
        <v>62</v>
      </c>
      <c r="F72" s="49">
        <v>64</v>
      </c>
      <c r="G72" s="49">
        <v>54.74357770138166</v>
      </c>
      <c r="H72" s="49">
        <v>53.216224670410156</v>
      </c>
      <c r="I72" s="49">
        <v>54.74357770138166</v>
      </c>
      <c r="J72" s="49">
        <v>37.534711952920603</v>
      </c>
      <c r="K72" s="49">
        <v>71.952443449842718</v>
      </c>
      <c r="L72" s="49">
        <v>17.208865748461058</v>
      </c>
      <c r="M72" s="64">
        <f t="shared" si="0"/>
        <v>7.2564222986183395</v>
      </c>
      <c r="N72" s="67">
        <f t="shared" si="1"/>
        <v>0.11703906933255387</v>
      </c>
      <c r="O72" s="70">
        <f t="shared" si="2"/>
        <v>1</v>
      </c>
      <c r="P72" s="58">
        <f t="shared" si="3"/>
        <v>2</v>
      </c>
      <c r="Q72" s="58">
        <f t="shared" si="4"/>
        <v>7.2564222986183395</v>
      </c>
      <c r="R72" s="58">
        <f t="shared" si="5"/>
        <v>8.7837753295898438</v>
      </c>
      <c r="S72" s="67">
        <f t="shared" si="6"/>
        <v>-2.6282111493091698</v>
      </c>
      <c r="T72" s="58" t="str">
        <f t="shared" si="7"/>
        <v>Seasonal naive</v>
      </c>
      <c r="U72" s="43">
        <v>589</v>
      </c>
      <c r="V72" s="43">
        <v>575.23021111352364</v>
      </c>
      <c r="W72" s="54">
        <v>0.11747913971717748</v>
      </c>
    </row>
    <row r="73" spans="1:23">
      <c r="A73" s="42" t="s">
        <v>260</v>
      </c>
      <c r="B73" s="43" t="s">
        <v>244</v>
      </c>
      <c r="C73" s="61" t="s">
        <v>256</v>
      </c>
      <c r="D73" s="43">
        <v>103</v>
      </c>
      <c r="E73" s="49">
        <v>65</v>
      </c>
      <c r="F73" s="49">
        <v>62</v>
      </c>
      <c r="G73" s="49">
        <v>59.622362842575278</v>
      </c>
      <c r="H73" s="49">
        <v>58.674720764160156</v>
      </c>
      <c r="I73" s="49">
        <v>59.622362842575278</v>
      </c>
      <c r="J73" s="49">
        <v>40.907344063174001</v>
      </c>
      <c r="K73" s="49">
        <v>78.337381621976562</v>
      </c>
      <c r="L73" s="49">
        <v>18.715018779401277</v>
      </c>
      <c r="M73" s="64">
        <f t="shared" si="0"/>
        <v>5.3776371574247221</v>
      </c>
      <c r="N73" s="67">
        <f t="shared" si="1"/>
        <v>8.2732879344995722E-2</v>
      </c>
      <c r="O73" s="70">
        <f t="shared" si="2"/>
        <v>1</v>
      </c>
      <c r="P73" s="58">
        <f t="shared" si="3"/>
        <v>3</v>
      </c>
      <c r="Q73" s="58">
        <f t="shared" si="4"/>
        <v>5.3776371574247221</v>
      </c>
      <c r="R73" s="58">
        <f t="shared" si="5"/>
        <v>6.3252792358398438</v>
      </c>
      <c r="S73" s="67">
        <f t="shared" si="6"/>
        <v>-0.79254571914157412</v>
      </c>
      <c r="T73" s="58" t="str">
        <f t="shared" si="7"/>
        <v>Seasonal naive</v>
      </c>
      <c r="U73" s="43">
        <v>589</v>
      </c>
      <c r="V73" s="43">
        <v>575.23021111352364</v>
      </c>
      <c r="W73" s="54">
        <v>0.11747913971717748</v>
      </c>
    </row>
    <row r="74" spans="1:23">
      <c r="A74" s="42" t="s">
        <v>261</v>
      </c>
      <c r="B74" s="43" t="s">
        <v>244</v>
      </c>
      <c r="C74" s="61" t="s">
        <v>245</v>
      </c>
      <c r="D74" s="43">
        <v>92</v>
      </c>
      <c r="E74" s="49">
        <v>40</v>
      </c>
      <c r="F74" s="49">
        <v>46</v>
      </c>
      <c r="G74" s="49">
        <v>44.518255932099351</v>
      </c>
      <c r="H74" s="49">
        <v>46.003665924072266</v>
      </c>
      <c r="I74" s="49">
        <v>44.518255932099351</v>
      </c>
      <c r="J74" s="49">
        <v>30.46609803803986</v>
      </c>
      <c r="K74" s="49">
        <v>58.570413826158841</v>
      </c>
      <c r="L74" s="49">
        <v>14.052157894059491</v>
      </c>
      <c r="M74" s="64">
        <f t="shared" si="0"/>
        <v>4.5182559320993505</v>
      </c>
      <c r="N74" s="67">
        <f t="shared" si="1"/>
        <v>0.11295639830248376</v>
      </c>
      <c r="O74" s="70">
        <f t="shared" si="2"/>
        <v>1</v>
      </c>
      <c r="P74" s="58">
        <f t="shared" si="3"/>
        <v>6</v>
      </c>
      <c r="Q74" s="58">
        <f t="shared" si="4"/>
        <v>4.5182559320993505</v>
      </c>
      <c r="R74" s="58">
        <f t="shared" si="5"/>
        <v>6.0036659240722656</v>
      </c>
      <c r="S74" s="67">
        <f t="shared" si="6"/>
        <v>0.24695734465010821</v>
      </c>
      <c r="T74" s="58" t="str">
        <f t="shared" si="7"/>
        <v>LightGBM</v>
      </c>
      <c r="U74" s="43">
        <v>632</v>
      </c>
      <c r="V74" s="43">
        <v>608.66477459542466</v>
      </c>
      <c r="W74" s="54">
        <v>9.6872457021401723E-2</v>
      </c>
    </row>
    <row r="75" spans="1:23">
      <c r="A75" s="42" t="s">
        <v>261</v>
      </c>
      <c r="B75" s="43" t="s">
        <v>244</v>
      </c>
      <c r="C75" s="61" t="s">
        <v>246</v>
      </c>
      <c r="D75" s="43">
        <v>93</v>
      </c>
      <c r="E75" s="49">
        <v>47</v>
      </c>
      <c r="F75" s="49">
        <v>48</v>
      </c>
      <c r="G75" s="49">
        <v>45.421120497527333</v>
      </c>
      <c r="H75" s="49">
        <v>43.729572296142578</v>
      </c>
      <c r="I75" s="49">
        <v>45.421120497527333</v>
      </c>
      <c r="J75" s="49">
        <v>31.090234977144213</v>
      </c>
      <c r="K75" s="49">
        <v>59.752006017910453</v>
      </c>
      <c r="L75" s="49">
        <v>14.330885520383118</v>
      </c>
      <c r="M75" s="64">
        <f t="shared" si="0"/>
        <v>1.5788795024726667</v>
      </c>
      <c r="N75" s="67">
        <f t="shared" si="1"/>
        <v>3.3593180903673761E-2</v>
      </c>
      <c r="O75" s="70">
        <f t="shared" si="2"/>
        <v>1</v>
      </c>
      <c r="P75" s="58">
        <f t="shared" si="3"/>
        <v>1</v>
      </c>
      <c r="Q75" s="58">
        <f t="shared" si="4"/>
        <v>1.5788795024726667</v>
      </c>
      <c r="R75" s="58">
        <f t="shared" si="5"/>
        <v>3.2704277038574219</v>
      </c>
      <c r="S75" s="67">
        <f t="shared" si="6"/>
        <v>-0.57887950247266673</v>
      </c>
      <c r="T75" s="58" t="str">
        <f t="shared" si="7"/>
        <v>Seasonal naive</v>
      </c>
      <c r="U75" s="43">
        <v>632</v>
      </c>
      <c r="V75" s="43">
        <v>608.66477459542466</v>
      </c>
      <c r="W75" s="54">
        <v>9.6872457021401723E-2</v>
      </c>
    </row>
    <row r="76" spans="1:23">
      <c r="A76" s="42" t="s">
        <v>261</v>
      </c>
      <c r="B76" s="43" t="s">
        <v>244</v>
      </c>
      <c r="C76" s="61" t="s">
        <v>247</v>
      </c>
      <c r="D76" s="43">
        <v>94</v>
      </c>
      <c r="E76" s="49">
        <v>41</v>
      </c>
      <c r="F76" s="49">
        <v>56</v>
      </c>
      <c r="G76" s="49">
        <v>44.664851258296885</v>
      </c>
      <c r="H76" s="49">
        <v>45.303890228271484</v>
      </c>
      <c r="I76" s="49">
        <v>44.664851258296885</v>
      </c>
      <c r="J76" s="49">
        <v>30.567437221881416</v>
      </c>
      <c r="K76" s="49">
        <v>58.76226529471235</v>
      </c>
      <c r="L76" s="49">
        <v>14.097414036415469</v>
      </c>
      <c r="M76" s="64">
        <f t="shared" si="0"/>
        <v>3.6648512582968849</v>
      </c>
      <c r="N76" s="67">
        <f t="shared" si="1"/>
        <v>8.9386616056021578E-2</v>
      </c>
      <c r="O76" s="70">
        <f t="shared" si="2"/>
        <v>1</v>
      </c>
      <c r="P76" s="58">
        <f t="shared" si="3"/>
        <v>15</v>
      </c>
      <c r="Q76" s="58">
        <f t="shared" si="4"/>
        <v>3.6648512582968849</v>
      </c>
      <c r="R76" s="58">
        <f t="shared" si="5"/>
        <v>4.3038902282714844</v>
      </c>
      <c r="S76" s="67">
        <f t="shared" si="6"/>
        <v>0.75567658278020766</v>
      </c>
      <c r="T76" s="58" t="str">
        <f t="shared" si="7"/>
        <v>LightGBM</v>
      </c>
      <c r="U76" s="43">
        <v>632</v>
      </c>
      <c r="V76" s="43">
        <v>608.66477459542466</v>
      </c>
      <c r="W76" s="54">
        <v>9.6872457021401723E-2</v>
      </c>
    </row>
    <row r="77" spans="1:23">
      <c r="A77" s="42" t="s">
        <v>261</v>
      </c>
      <c r="B77" s="43" t="s">
        <v>244</v>
      </c>
      <c r="C77" s="61" t="s">
        <v>248</v>
      </c>
      <c r="D77" s="43">
        <v>95</v>
      </c>
      <c r="E77" s="49">
        <v>40</v>
      </c>
      <c r="F77" s="49">
        <v>44</v>
      </c>
      <c r="G77" s="49">
        <v>44.224710023314096</v>
      </c>
      <c r="H77" s="49">
        <v>43.645481109619141</v>
      </c>
      <c r="I77" s="49">
        <v>44.224710023314096</v>
      </c>
      <c r="J77" s="49">
        <v>30.263174086861216</v>
      </c>
      <c r="K77" s="49">
        <v>58.186245959766978</v>
      </c>
      <c r="L77" s="49">
        <v>13.961535936452879</v>
      </c>
      <c r="M77" s="64">
        <f t="shared" si="0"/>
        <v>4.2247100233140955</v>
      </c>
      <c r="N77" s="67">
        <f t="shared" si="1"/>
        <v>0.10561775058285239</v>
      </c>
      <c r="O77" s="70">
        <f t="shared" si="2"/>
        <v>1</v>
      </c>
      <c r="P77" s="58">
        <f t="shared" si="3"/>
        <v>4</v>
      </c>
      <c r="Q77" s="58">
        <f t="shared" si="4"/>
        <v>4.2247100233140955</v>
      </c>
      <c r="R77" s="58">
        <f t="shared" si="5"/>
        <v>3.6454811096191406</v>
      </c>
      <c r="S77" s="67">
        <f t="shared" si="6"/>
        <v>-5.6177505828523877E-2</v>
      </c>
      <c r="T77" s="58" t="str">
        <f t="shared" si="7"/>
        <v>LSTM</v>
      </c>
      <c r="U77" s="43">
        <v>632</v>
      </c>
      <c r="V77" s="43">
        <v>608.66477459542466</v>
      </c>
      <c r="W77" s="54">
        <v>9.6872457021401723E-2</v>
      </c>
    </row>
    <row r="78" spans="1:23">
      <c r="A78" s="42" t="s">
        <v>261</v>
      </c>
      <c r="B78" s="43" t="s">
        <v>244</v>
      </c>
      <c r="C78" s="61" t="s">
        <v>249</v>
      </c>
      <c r="D78" s="43">
        <v>96</v>
      </c>
      <c r="E78" s="49">
        <v>42</v>
      </c>
      <c r="F78" s="49">
        <v>52</v>
      </c>
      <c r="G78" s="49">
        <v>42.687332428525394</v>
      </c>
      <c r="H78" s="49">
        <v>44.177230834960938</v>
      </c>
      <c r="I78" s="49">
        <v>42.687332428525394</v>
      </c>
      <c r="J78" s="49">
        <v>29.200407662082778</v>
      </c>
      <c r="K78" s="49">
        <v>56.174257194968007</v>
      </c>
      <c r="L78" s="49">
        <v>13.486924766442616</v>
      </c>
      <c r="M78" s="64">
        <f t="shared" ref="M78:M141" si="10">ABS(E78-I78)</f>
        <v>0.68733242852539433</v>
      </c>
      <c r="N78" s="67">
        <f t="shared" ref="N78:N141" si="11">IF(E78=0,0,M78/E78)</f>
        <v>1.6365057822033197E-2</v>
      </c>
      <c r="O78" s="70">
        <f t="shared" ref="O78:O141" si="12">--AND(E78&gt;=J78,E78&lt;=K78)</f>
        <v>1</v>
      </c>
      <c r="P78" s="58">
        <f t="shared" ref="P78:P141" si="13">ABS(E78-F78)</f>
        <v>10</v>
      </c>
      <c r="Q78" s="58">
        <f t="shared" ref="Q78:Q141" si="14">ABS(E78-G78)</f>
        <v>0.68733242852539433</v>
      </c>
      <c r="R78" s="58">
        <f t="shared" ref="R78:R141" si="15">ABS(E78-H78)</f>
        <v>2.1772308349609375</v>
      </c>
      <c r="S78" s="67">
        <f t="shared" ref="S78:S141" si="16">IF(P78=0,0,1-M78/P78)</f>
        <v>0.93126675714746054</v>
      </c>
      <c r="T78" s="58" t="str">
        <f t="shared" ref="T78:T141" si="17">IF(Q78=MIN(P78:R78),"LightGBM",IF(R78=MIN(P78:R78),"LSTM","Seasonal naive"))</f>
        <v>LightGBM</v>
      </c>
      <c r="U78" s="43">
        <v>632</v>
      </c>
      <c r="V78" s="43">
        <v>608.66477459542466</v>
      </c>
      <c r="W78" s="54">
        <v>9.6872457021401723E-2</v>
      </c>
    </row>
    <row r="79" spans="1:23">
      <c r="A79" s="42" t="s">
        <v>261</v>
      </c>
      <c r="B79" s="43" t="s">
        <v>244</v>
      </c>
      <c r="C79" s="61" t="s">
        <v>250</v>
      </c>
      <c r="D79" s="43">
        <v>97</v>
      </c>
      <c r="E79" s="49">
        <v>50</v>
      </c>
      <c r="F79" s="49">
        <v>58</v>
      </c>
      <c r="G79" s="49">
        <v>44.373748094335589</v>
      </c>
      <c r="H79" s="49">
        <v>45.590900421142578</v>
      </c>
      <c r="I79" s="49">
        <v>44.373748094335589</v>
      </c>
      <c r="J79" s="49">
        <v>30.366201904121137</v>
      </c>
      <c r="K79" s="49">
        <v>58.381294284550037</v>
      </c>
      <c r="L79" s="49">
        <v>14.007546190214452</v>
      </c>
      <c r="M79" s="64">
        <f t="shared" si="10"/>
        <v>5.6262519056644109</v>
      </c>
      <c r="N79" s="67">
        <f t="shared" si="11"/>
        <v>0.11252503811328822</v>
      </c>
      <c r="O79" s="70">
        <f t="shared" si="12"/>
        <v>1</v>
      </c>
      <c r="P79" s="58">
        <f t="shared" si="13"/>
        <v>8</v>
      </c>
      <c r="Q79" s="58">
        <f t="shared" si="14"/>
        <v>5.6262519056644109</v>
      </c>
      <c r="R79" s="58">
        <f t="shared" si="15"/>
        <v>4.4090995788574219</v>
      </c>
      <c r="S79" s="67">
        <f t="shared" si="16"/>
        <v>0.29671851179194864</v>
      </c>
      <c r="T79" s="58" t="str">
        <f t="shared" si="17"/>
        <v>LSTM</v>
      </c>
      <c r="U79" s="43">
        <v>632</v>
      </c>
      <c r="V79" s="43">
        <v>608.66477459542466</v>
      </c>
      <c r="W79" s="54">
        <v>9.6872457021401723E-2</v>
      </c>
    </row>
    <row r="80" spans="1:23">
      <c r="A80" s="42" t="s">
        <v>261</v>
      </c>
      <c r="B80" s="43" t="s">
        <v>244</v>
      </c>
      <c r="C80" s="61" t="s">
        <v>251</v>
      </c>
      <c r="D80" s="43">
        <v>98</v>
      </c>
      <c r="E80" s="49">
        <v>53</v>
      </c>
      <c r="F80" s="49">
        <v>53</v>
      </c>
      <c r="G80" s="49">
        <v>47.355128397952328</v>
      </c>
      <c r="H80" s="49">
        <v>48.736701965332031</v>
      </c>
      <c r="I80" s="49">
        <v>47.355128397952328</v>
      </c>
      <c r="J80" s="49">
        <v>32.42718607412597</v>
      </c>
      <c r="K80" s="49">
        <v>62.283070721778685</v>
      </c>
      <c r="L80" s="49">
        <v>14.927942323826358</v>
      </c>
      <c r="M80" s="64">
        <f t="shared" si="10"/>
        <v>5.6448716020476724</v>
      </c>
      <c r="N80" s="67">
        <f t="shared" si="11"/>
        <v>0.10650701135939004</v>
      </c>
      <c r="O80" s="70">
        <f t="shared" si="12"/>
        <v>1</v>
      </c>
      <c r="P80" s="58">
        <f t="shared" si="13"/>
        <v>0</v>
      </c>
      <c r="Q80" s="58">
        <f t="shared" si="14"/>
        <v>5.6448716020476724</v>
      </c>
      <c r="R80" s="58">
        <f t="shared" si="15"/>
        <v>4.2632980346679688</v>
      </c>
      <c r="S80" s="67">
        <f t="shared" si="16"/>
        <v>0</v>
      </c>
      <c r="T80" s="58" t="str">
        <f t="shared" si="17"/>
        <v>Seasonal naive</v>
      </c>
      <c r="U80" s="43">
        <v>632</v>
      </c>
      <c r="V80" s="43">
        <v>608.66477459542466</v>
      </c>
      <c r="W80" s="54">
        <v>9.6872457021401723E-2</v>
      </c>
    </row>
    <row r="81" spans="1:23">
      <c r="A81" s="42" t="s">
        <v>261</v>
      </c>
      <c r="B81" s="43" t="s">
        <v>244</v>
      </c>
      <c r="C81" s="61" t="s">
        <v>252</v>
      </c>
      <c r="D81" s="43">
        <v>99</v>
      </c>
      <c r="E81" s="49">
        <v>48</v>
      </c>
      <c r="F81" s="49">
        <v>61</v>
      </c>
      <c r="G81" s="49">
        <v>50.445652772939688</v>
      </c>
      <c r="H81" s="49">
        <v>51.767585754394531</v>
      </c>
      <c r="I81" s="49">
        <v>50.445652772939688</v>
      </c>
      <c r="J81" s="49">
        <v>34.563619928651711</v>
      </c>
      <c r="K81" s="49">
        <v>66.327685617227672</v>
      </c>
      <c r="L81" s="49">
        <v>15.882032844287977</v>
      </c>
      <c r="M81" s="64">
        <f t="shared" si="10"/>
        <v>2.4456527729396882</v>
      </c>
      <c r="N81" s="67">
        <f t="shared" si="11"/>
        <v>5.0951099436243506E-2</v>
      </c>
      <c r="O81" s="70">
        <f t="shared" si="12"/>
        <v>1</v>
      </c>
      <c r="P81" s="58">
        <f t="shared" si="13"/>
        <v>13</v>
      </c>
      <c r="Q81" s="58">
        <f t="shared" si="14"/>
        <v>2.4456527729396882</v>
      </c>
      <c r="R81" s="58">
        <f t="shared" si="15"/>
        <v>3.7675857543945312</v>
      </c>
      <c r="S81" s="67">
        <f t="shared" si="16"/>
        <v>0.81187286362002398</v>
      </c>
      <c r="T81" s="58" t="str">
        <f t="shared" si="17"/>
        <v>LightGBM</v>
      </c>
      <c r="U81" s="43">
        <v>632</v>
      </c>
      <c r="V81" s="43">
        <v>608.66477459542466</v>
      </c>
      <c r="W81" s="54">
        <v>9.6872457021401723E-2</v>
      </c>
    </row>
    <row r="82" spans="1:23">
      <c r="A82" s="42" t="s">
        <v>261</v>
      </c>
      <c r="B82" s="43" t="s">
        <v>244</v>
      </c>
      <c r="C82" s="61" t="s">
        <v>253</v>
      </c>
      <c r="D82" s="43">
        <v>100</v>
      </c>
      <c r="E82" s="49">
        <v>68</v>
      </c>
      <c r="F82" s="49">
        <v>63</v>
      </c>
      <c r="G82" s="49">
        <v>51.16149055346888</v>
      </c>
      <c r="H82" s="49">
        <v>50.137714385986328</v>
      </c>
      <c r="I82" s="49">
        <v>51.16149055346888</v>
      </c>
      <c r="J82" s="49">
        <v>35.058468013672041</v>
      </c>
      <c r="K82" s="49">
        <v>67.26451309326572</v>
      </c>
      <c r="L82" s="49">
        <v>16.103022539796843</v>
      </c>
      <c r="M82" s="64">
        <f t="shared" si="10"/>
        <v>16.83850944653112</v>
      </c>
      <c r="N82" s="67">
        <f t="shared" si="11"/>
        <v>0.2476251389195753</v>
      </c>
      <c r="O82" s="70">
        <f t="shared" si="12"/>
        <v>0</v>
      </c>
      <c r="P82" s="58">
        <f t="shared" si="13"/>
        <v>5</v>
      </c>
      <c r="Q82" s="58">
        <f t="shared" si="14"/>
        <v>16.83850944653112</v>
      </c>
      <c r="R82" s="58">
        <f t="shared" si="15"/>
        <v>17.862285614013672</v>
      </c>
      <c r="S82" s="67">
        <f t="shared" si="16"/>
        <v>-2.3677018893062241</v>
      </c>
      <c r="T82" s="58" t="str">
        <f t="shared" si="17"/>
        <v>Seasonal naive</v>
      </c>
      <c r="U82" s="43">
        <v>632</v>
      </c>
      <c r="V82" s="43">
        <v>608.66477459542466</v>
      </c>
      <c r="W82" s="54">
        <v>9.6872457021401723E-2</v>
      </c>
    </row>
    <row r="83" spans="1:23">
      <c r="A83" s="42" t="s">
        <v>261</v>
      </c>
      <c r="B83" s="43" t="s">
        <v>244</v>
      </c>
      <c r="C83" s="61" t="s">
        <v>254</v>
      </c>
      <c r="D83" s="43">
        <v>101</v>
      </c>
      <c r="E83" s="49">
        <v>61</v>
      </c>
      <c r="F83" s="49">
        <v>48</v>
      </c>
      <c r="G83" s="49">
        <v>61.708030813640512</v>
      </c>
      <c r="H83" s="49">
        <v>58.885555267333984</v>
      </c>
      <c r="I83" s="49">
        <v>61.708030813640512</v>
      </c>
      <c r="J83" s="49">
        <v>42.349135527026149</v>
      </c>
      <c r="K83" s="49">
        <v>81.066926100254875</v>
      </c>
      <c r="L83" s="49">
        <v>19.358895286614359</v>
      </c>
      <c r="M83" s="64">
        <f t="shared" si="10"/>
        <v>0.70803081364051224</v>
      </c>
      <c r="N83" s="67">
        <f t="shared" si="11"/>
        <v>1.1607062518696922E-2</v>
      </c>
      <c r="O83" s="70">
        <f t="shared" si="12"/>
        <v>1</v>
      </c>
      <c r="P83" s="58">
        <f t="shared" si="13"/>
        <v>13</v>
      </c>
      <c r="Q83" s="58">
        <f t="shared" si="14"/>
        <v>0.70803081364051224</v>
      </c>
      <c r="R83" s="58">
        <f t="shared" si="15"/>
        <v>2.1144447326660156</v>
      </c>
      <c r="S83" s="67">
        <f t="shared" si="16"/>
        <v>0.94553609125842208</v>
      </c>
      <c r="T83" s="58" t="str">
        <f t="shared" si="17"/>
        <v>LightGBM</v>
      </c>
      <c r="U83" s="43">
        <v>632</v>
      </c>
      <c r="V83" s="43">
        <v>608.66477459542466</v>
      </c>
      <c r="W83" s="54">
        <v>9.6872457021401723E-2</v>
      </c>
    </row>
    <row r="84" spans="1:23">
      <c r="A84" s="42" t="s">
        <v>261</v>
      </c>
      <c r="B84" s="43" t="s">
        <v>244</v>
      </c>
      <c r="C84" s="61" t="s">
        <v>255</v>
      </c>
      <c r="D84" s="43">
        <v>102</v>
      </c>
      <c r="E84" s="49">
        <v>77</v>
      </c>
      <c r="F84" s="49">
        <v>61</v>
      </c>
      <c r="G84" s="49">
        <v>64.409203335665239</v>
      </c>
      <c r="H84" s="49">
        <v>60.077327728271484</v>
      </c>
      <c r="I84" s="49">
        <v>64.409203335665239</v>
      </c>
      <c r="J84" s="49">
        <v>44.216416196181818</v>
      </c>
      <c r="K84" s="49">
        <v>84.601990475148654</v>
      </c>
      <c r="L84" s="49">
        <v>20.192787139483421</v>
      </c>
      <c r="M84" s="64">
        <f t="shared" si="10"/>
        <v>12.590796664334761</v>
      </c>
      <c r="N84" s="67">
        <f t="shared" si="11"/>
        <v>0.16351683979655535</v>
      </c>
      <c r="O84" s="70">
        <f t="shared" si="12"/>
        <v>1</v>
      </c>
      <c r="P84" s="58">
        <f t="shared" si="13"/>
        <v>16</v>
      </c>
      <c r="Q84" s="58">
        <f t="shared" si="14"/>
        <v>12.590796664334761</v>
      </c>
      <c r="R84" s="58">
        <f t="shared" si="15"/>
        <v>16.922672271728516</v>
      </c>
      <c r="S84" s="67">
        <f t="shared" si="16"/>
        <v>0.21307520847907746</v>
      </c>
      <c r="T84" s="58" t="str">
        <f t="shared" si="17"/>
        <v>LightGBM</v>
      </c>
      <c r="U84" s="43">
        <v>632</v>
      </c>
      <c r="V84" s="43">
        <v>608.66477459542466</v>
      </c>
      <c r="W84" s="54">
        <v>9.6872457021401723E-2</v>
      </c>
    </row>
    <row r="85" spans="1:23">
      <c r="A85" s="42" t="s">
        <v>261</v>
      </c>
      <c r="B85" s="43" t="s">
        <v>244</v>
      </c>
      <c r="C85" s="61" t="s">
        <v>256</v>
      </c>
      <c r="D85" s="43">
        <v>103</v>
      </c>
      <c r="E85" s="49">
        <v>65</v>
      </c>
      <c r="F85" s="49">
        <v>54</v>
      </c>
      <c r="G85" s="49">
        <v>67.695250487659337</v>
      </c>
      <c r="H85" s="49">
        <v>64.349678039550781</v>
      </c>
      <c r="I85" s="49">
        <v>67.695250487659337</v>
      </c>
      <c r="J85" s="49">
        <v>46.488012058653148</v>
      </c>
      <c r="K85" s="49">
        <v>88.902488916665533</v>
      </c>
      <c r="L85" s="49">
        <v>21.207238429006189</v>
      </c>
      <c r="M85" s="64">
        <f t="shared" si="10"/>
        <v>2.6952504876593366</v>
      </c>
      <c r="N85" s="67">
        <f t="shared" si="11"/>
        <v>4.1465392117835946E-2</v>
      </c>
      <c r="O85" s="70">
        <f t="shared" si="12"/>
        <v>1</v>
      </c>
      <c r="P85" s="58">
        <f t="shared" si="13"/>
        <v>11</v>
      </c>
      <c r="Q85" s="58">
        <f t="shared" si="14"/>
        <v>2.6952504876593366</v>
      </c>
      <c r="R85" s="58">
        <f t="shared" si="15"/>
        <v>0.65032196044921875</v>
      </c>
      <c r="S85" s="67">
        <f t="shared" si="16"/>
        <v>0.75497722839460579</v>
      </c>
      <c r="T85" s="58" t="str">
        <f t="shared" si="17"/>
        <v>LSTM</v>
      </c>
      <c r="U85" s="43">
        <v>632</v>
      </c>
      <c r="V85" s="43">
        <v>608.66477459542466</v>
      </c>
      <c r="W85" s="54">
        <v>9.6872457021401723E-2</v>
      </c>
    </row>
    <row r="86" spans="1:23">
      <c r="A86" s="42" t="s">
        <v>262</v>
      </c>
      <c r="B86" s="43" t="s">
        <v>263</v>
      </c>
      <c r="C86" s="61" t="s">
        <v>245</v>
      </c>
      <c r="D86" s="43">
        <v>92</v>
      </c>
      <c r="E86" s="49">
        <v>34</v>
      </c>
      <c r="F86" s="49">
        <v>38</v>
      </c>
      <c r="G86" s="49">
        <v>38.719478621791474</v>
      </c>
      <c r="H86" s="49">
        <v>38.925235748291016</v>
      </c>
      <c r="I86" s="49">
        <v>38.719478621791474</v>
      </c>
      <c r="J86" s="49">
        <v>26.457488929222158</v>
      </c>
      <c r="K86" s="49">
        <v>50.981468314360789</v>
      </c>
      <c r="L86" s="49">
        <v>12.261989692569314</v>
      </c>
      <c r="M86" s="64">
        <f t="shared" si="10"/>
        <v>4.7194786217914739</v>
      </c>
      <c r="N86" s="67">
        <f t="shared" si="11"/>
        <v>0.13880819475857276</v>
      </c>
      <c r="O86" s="70">
        <f t="shared" si="12"/>
        <v>1</v>
      </c>
      <c r="P86" s="58">
        <f t="shared" si="13"/>
        <v>4</v>
      </c>
      <c r="Q86" s="58">
        <f t="shared" si="14"/>
        <v>4.7194786217914739</v>
      </c>
      <c r="R86" s="58">
        <f t="shared" si="15"/>
        <v>4.9252357482910156</v>
      </c>
      <c r="S86" s="67">
        <f t="shared" si="16"/>
        <v>-0.17986965544786848</v>
      </c>
      <c r="T86" s="58" t="str">
        <f t="shared" si="17"/>
        <v>Seasonal naive</v>
      </c>
      <c r="U86" s="43">
        <v>572</v>
      </c>
      <c r="V86" s="43">
        <v>524.65925867875035</v>
      </c>
      <c r="W86" s="54">
        <v>0.13411658932611473</v>
      </c>
    </row>
    <row r="87" spans="1:23">
      <c r="A87" s="42" t="s">
        <v>262</v>
      </c>
      <c r="B87" s="43" t="s">
        <v>263</v>
      </c>
      <c r="C87" s="61" t="s">
        <v>246</v>
      </c>
      <c r="D87" s="43">
        <v>93</v>
      </c>
      <c r="E87" s="49">
        <v>56</v>
      </c>
      <c r="F87" s="49">
        <v>35</v>
      </c>
      <c r="G87" s="49">
        <v>37.245758153561788</v>
      </c>
      <c r="H87" s="49">
        <v>36.015266418457031</v>
      </c>
      <c r="I87" s="49">
        <v>37.245758153561788</v>
      </c>
      <c r="J87" s="49">
        <v>25.438727735841731</v>
      </c>
      <c r="K87" s="49">
        <v>49.052788571281845</v>
      </c>
      <c r="L87" s="49">
        <v>11.807030417720055</v>
      </c>
      <c r="M87" s="64">
        <f t="shared" si="10"/>
        <v>18.754241846438212</v>
      </c>
      <c r="N87" s="67">
        <f t="shared" si="11"/>
        <v>0.33489717582925377</v>
      </c>
      <c r="O87" s="70">
        <f t="shared" si="12"/>
        <v>0</v>
      </c>
      <c r="P87" s="58">
        <f t="shared" si="13"/>
        <v>21</v>
      </c>
      <c r="Q87" s="58">
        <f t="shared" si="14"/>
        <v>18.754241846438212</v>
      </c>
      <c r="R87" s="58">
        <f t="shared" si="15"/>
        <v>19.984733581542969</v>
      </c>
      <c r="S87" s="67">
        <f t="shared" si="16"/>
        <v>0.10694086445532325</v>
      </c>
      <c r="T87" s="58" t="str">
        <f t="shared" si="17"/>
        <v>LightGBM</v>
      </c>
      <c r="U87" s="43">
        <v>572</v>
      </c>
      <c r="V87" s="43">
        <v>524.65925867875035</v>
      </c>
      <c r="W87" s="54">
        <v>0.13411658932611473</v>
      </c>
    </row>
    <row r="88" spans="1:23">
      <c r="A88" s="42" t="s">
        <v>262</v>
      </c>
      <c r="B88" s="43" t="s">
        <v>263</v>
      </c>
      <c r="C88" s="61" t="s">
        <v>247</v>
      </c>
      <c r="D88" s="43">
        <v>94</v>
      </c>
      <c r="E88" s="49">
        <v>50</v>
      </c>
      <c r="F88" s="49">
        <v>30</v>
      </c>
      <c r="G88" s="49">
        <v>40.111717550406105</v>
      </c>
      <c r="H88" s="49">
        <v>43.425991058349609</v>
      </c>
      <c r="I88" s="49">
        <v>40.111717550406105</v>
      </c>
      <c r="J88" s="49">
        <v>27.419923137718932</v>
      </c>
      <c r="K88" s="49">
        <v>52.803511963093278</v>
      </c>
      <c r="L88" s="49">
        <v>12.691794412687171</v>
      </c>
      <c r="M88" s="64">
        <f t="shared" si="10"/>
        <v>9.8882824495938948</v>
      </c>
      <c r="N88" s="67">
        <f t="shared" si="11"/>
        <v>0.1977656489918779</v>
      </c>
      <c r="O88" s="70">
        <f t="shared" si="12"/>
        <v>1</v>
      </c>
      <c r="P88" s="58">
        <f t="shared" si="13"/>
        <v>20</v>
      </c>
      <c r="Q88" s="58">
        <f t="shared" si="14"/>
        <v>9.8882824495938948</v>
      </c>
      <c r="R88" s="58">
        <f t="shared" si="15"/>
        <v>6.5740089416503906</v>
      </c>
      <c r="S88" s="67">
        <f t="shared" si="16"/>
        <v>0.50558587752030526</v>
      </c>
      <c r="T88" s="58" t="str">
        <f t="shared" si="17"/>
        <v>LSTM</v>
      </c>
      <c r="U88" s="43">
        <v>572</v>
      </c>
      <c r="V88" s="43">
        <v>524.65925867875035</v>
      </c>
      <c r="W88" s="54">
        <v>0.13411658932611473</v>
      </c>
    </row>
    <row r="89" spans="1:23">
      <c r="A89" s="42" t="s">
        <v>262</v>
      </c>
      <c r="B89" s="43" t="s">
        <v>263</v>
      </c>
      <c r="C89" s="61" t="s">
        <v>248</v>
      </c>
      <c r="D89" s="43">
        <v>95</v>
      </c>
      <c r="E89" s="49">
        <v>35</v>
      </c>
      <c r="F89" s="49">
        <v>41</v>
      </c>
      <c r="G89" s="49">
        <v>42.249721667947334</v>
      </c>
      <c r="H89" s="49">
        <v>44.100917816162109</v>
      </c>
      <c r="I89" s="49">
        <v>42.249721667947334</v>
      </c>
      <c r="J89" s="49">
        <v>28.897893806644394</v>
      </c>
      <c r="K89" s="49">
        <v>55.601549529250278</v>
      </c>
      <c r="L89" s="49">
        <v>13.35182786130294</v>
      </c>
      <c r="M89" s="64">
        <f t="shared" si="10"/>
        <v>7.249721667947334</v>
      </c>
      <c r="N89" s="67">
        <f t="shared" si="11"/>
        <v>0.20713490479849525</v>
      </c>
      <c r="O89" s="70">
        <f t="shared" si="12"/>
        <v>1</v>
      </c>
      <c r="P89" s="58">
        <f t="shared" si="13"/>
        <v>6</v>
      </c>
      <c r="Q89" s="58">
        <f t="shared" si="14"/>
        <v>7.249721667947334</v>
      </c>
      <c r="R89" s="58">
        <f t="shared" si="15"/>
        <v>9.1009178161621094</v>
      </c>
      <c r="S89" s="67">
        <f t="shared" si="16"/>
        <v>-0.20828694465788899</v>
      </c>
      <c r="T89" s="58" t="str">
        <f t="shared" si="17"/>
        <v>Seasonal naive</v>
      </c>
      <c r="U89" s="43">
        <v>572</v>
      </c>
      <c r="V89" s="43">
        <v>524.65925867875035</v>
      </c>
      <c r="W89" s="54">
        <v>0.13411658932611473</v>
      </c>
    </row>
    <row r="90" spans="1:23">
      <c r="A90" s="42" t="s">
        <v>262</v>
      </c>
      <c r="B90" s="43" t="s">
        <v>263</v>
      </c>
      <c r="C90" s="61" t="s">
        <v>249</v>
      </c>
      <c r="D90" s="43">
        <v>96</v>
      </c>
      <c r="E90" s="49">
        <v>43</v>
      </c>
      <c r="F90" s="49">
        <v>36</v>
      </c>
      <c r="G90" s="49">
        <v>39.241342980300395</v>
      </c>
      <c r="H90" s="49">
        <v>40.238006591796875</v>
      </c>
      <c r="I90" s="49">
        <v>39.241342980300395</v>
      </c>
      <c r="J90" s="49">
        <v>26.81824605251564</v>
      </c>
      <c r="K90" s="49">
        <v>51.66443990808515</v>
      </c>
      <c r="L90" s="49">
        <v>12.423096927784755</v>
      </c>
      <c r="M90" s="64">
        <f t="shared" si="10"/>
        <v>3.758657019699605</v>
      </c>
      <c r="N90" s="67">
        <f t="shared" si="11"/>
        <v>8.7410628365107088E-2</v>
      </c>
      <c r="O90" s="70">
        <f t="shared" si="12"/>
        <v>1</v>
      </c>
      <c r="P90" s="58">
        <f t="shared" si="13"/>
        <v>7</v>
      </c>
      <c r="Q90" s="58">
        <f t="shared" si="14"/>
        <v>3.758657019699605</v>
      </c>
      <c r="R90" s="58">
        <f t="shared" si="15"/>
        <v>2.761993408203125</v>
      </c>
      <c r="S90" s="67">
        <f t="shared" si="16"/>
        <v>0.46304899718577075</v>
      </c>
      <c r="T90" s="58" t="str">
        <f t="shared" si="17"/>
        <v>LSTM</v>
      </c>
      <c r="U90" s="43">
        <v>572</v>
      </c>
      <c r="V90" s="43">
        <v>524.65925867875035</v>
      </c>
      <c r="W90" s="54">
        <v>0.13411658932611473</v>
      </c>
    </row>
    <row r="91" spans="1:23">
      <c r="A91" s="42" t="s">
        <v>262</v>
      </c>
      <c r="B91" s="43" t="s">
        <v>263</v>
      </c>
      <c r="C91" s="61" t="s">
        <v>250</v>
      </c>
      <c r="D91" s="43">
        <v>97</v>
      </c>
      <c r="E91" s="49">
        <v>47</v>
      </c>
      <c r="F91" s="49">
        <v>31</v>
      </c>
      <c r="G91" s="49">
        <v>41.534871145136172</v>
      </c>
      <c r="H91" s="49">
        <v>41.968929290771484</v>
      </c>
      <c r="I91" s="49">
        <v>41.534871145136172</v>
      </c>
      <c r="J91" s="49">
        <v>28.403728198303114</v>
      </c>
      <c r="K91" s="49">
        <v>54.666014091969231</v>
      </c>
      <c r="L91" s="49">
        <v>13.13114294683306</v>
      </c>
      <c r="M91" s="64">
        <f t="shared" si="10"/>
        <v>5.4651288548638277</v>
      </c>
      <c r="N91" s="67">
        <f t="shared" si="11"/>
        <v>0.11627933733752825</v>
      </c>
      <c r="O91" s="70">
        <f t="shared" si="12"/>
        <v>1</v>
      </c>
      <c r="P91" s="58">
        <f t="shared" si="13"/>
        <v>16</v>
      </c>
      <c r="Q91" s="58">
        <f t="shared" si="14"/>
        <v>5.4651288548638277</v>
      </c>
      <c r="R91" s="58">
        <f t="shared" si="15"/>
        <v>5.0310707092285156</v>
      </c>
      <c r="S91" s="67">
        <f t="shared" si="16"/>
        <v>0.65842944657101077</v>
      </c>
      <c r="T91" s="58" t="str">
        <f t="shared" si="17"/>
        <v>LSTM</v>
      </c>
      <c r="U91" s="43">
        <v>572</v>
      </c>
      <c r="V91" s="43">
        <v>524.65925867875035</v>
      </c>
      <c r="W91" s="54">
        <v>0.13411658932611473</v>
      </c>
    </row>
    <row r="92" spans="1:23">
      <c r="A92" s="42" t="s">
        <v>262</v>
      </c>
      <c r="B92" s="43" t="s">
        <v>263</v>
      </c>
      <c r="C92" s="61" t="s">
        <v>251</v>
      </c>
      <c r="D92" s="43">
        <v>98</v>
      </c>
      <c r="E92" s="49">
        <v>44</v>
      </c>
      <c r="F92" s="49">
        <v>44</v>
      </c>
      <c r="G92" s="49">
        <v>43.220759938401528</v>
      </c>
      <c r="H92" s="49">
        <v>44.645851135253906</v>
      </c>
      <c r="I92" s="49">
        <v>43.220759938401528</v>
      </c>
      <c r="J92" s="49">
        <v>29.569158221132938</v>
      </c>
      <c r="K92" s="49">
        <v>56.872361655670119</v>
      </c>
      <c r="L92" s="49">
        <v>13.651601717268591</v>
      </c>
      <c r="M92" s="64">
        <f t="shared" si="10"/>
        <v>0.77924006159847181</v>
      </c>
      <c r="N92" s="67">
        <f t="shared" si="11"/>
        <v>1.7710001399965269E-2</v>
      </c>
      <c r="O92" s="70">
        <f t="shared" si="12"/>
        <v>1</v>
      </c>
      <c r="P92" s="58">
        <f t="shared" si="13"/>
        <v>0</v>
      </c>
      <c r="Q92" s="58">
        <f t="shared" si="14"/>
        <v>0.77924006159847181</v>
      </c>
      <c r="R92" s="58">
        <f t="shared" si="15"/>
        <v>0.64585113525390625</v>
      </c>
      <c r="S92" s="67">
        <f t="shared" si="16"/>
        <v>0</v>
      </c>
      <c r="T92" s="58" t="str">
        <f t="shared" si="17"/>
        <v>Seasonal naive</v>
      </c>
      <c r="U92" s="43">
        <v>572</v>
      </c>
      <c r="V92" s="43">
        <v>524.65925867875035</v>
      </c>
      <c r="W92" s="54">
        <v>0.13411658932611473</v>
      </c>
    </row>
    <row r="93" spans="1:23">
      <c r="A93" s="42" t="s">
        <v>262</v>
      </c>
      <c r="B93" s="43" t="s">
        <v>263</v>
      </c>
      <c r="C93" s="61" t="s">
        <v>252</v>
      </c>
      <c r="D93" s="43">
        <v>99</v>
      </c>
      <c r="E93" s="49">
        <v>42</v>
      </c>
      <c r="F93" s="49">
        <v>53</v>
      </c>
      <c r="G93" s="49">
        <v>41.505239675943251</v>
      </c>
      <c r="H93" s="49">
        <v>44.428081512451172</v>
      </c>
      <c r="I93" s="49">
        <v>41.505239675943251</v>
      </c>
      <c r="J93" s="49">
        <v>28.383244401295897</v>
      </c>
      <c r="K93" s="49">
        <v>54.627234950590605</v>
      </c>
      <c r="L93" s="49">
        <v>13.121995274647356</v>
      </c>
      <c r="M93" s="64">
        <f t="shared" si="10"/>
        <v>0.49476032405674886</v>
      </c>
      <c r="N93" s="67">
        <f t="shared" si="11"/>
        <v>1.1780007715636878E-2</v>
      </c>
      <c r="O93" s="70">
        <f t="shared" si="12"/>
        <v>1</v>
      </c>
      <c r="P93" s="58">
        <f t="shared" si="13"/>
        <v>11</v>
      </c>
      <c r="Q93" s="58">
        <f t="shared" si="14"/>
        <v>0.49476032405674886</v>
      </c>
      <c r="R93" s="58">
        <f t="shared" si="15"/>
        <v>2.4280815124511719</v>
      </c>
      <c r="S93" s="67">
        <f t="shared" si="16"/>
        <v>0.95502178872211374</v>
      </c>
      <c r="T93" s="58" t="str">
        <f t="shared" si="17"/>
        <v>LightGBM</v>
      </c>
      <c r="U93" s="43">
        <v>572</v>
      </c>
      <c r="V93" s="43">
        <v>524.65925867875035</v>
      </c>
      <c r="W93" s="54">
        <v>0.13411658932611473</v>
      </c>
    </row>
    <row r="94" spans="1:23">
      <c r="A94" s="42" t="s">
        <v>262</v>
      </c>
      <c r="B94" s="43" t="s">
        <v>263</v>
      </c>
      <c r="C94" s="61" t="s">
        <v>253</v>
      </c>
      <c r="D94" s="43">
        <v>100</v>
      </c>
      <c r="E94" s="49">
        <v>51</v>
      </c>
      <c r="F94" s="49">
        <v>48</v>
      </c>
      <c r="G94" s="49">
        <v>43.906792289387894</v>
      </c>
      <c r="H94" s="49">
        <v>44.474727630615234</v>
      </c>
      <c r="I94" s="49">
        <v>43.906792289387894</v>
      </c>
      <c r="J94" s="49">
        <v>30.043402252925489</v>
      </c>
      <c r="K94" s="49">
        <v>57.7701823258503</v>
      </c>
      <c r="L94" s="49">
        <v>13.863390036462407</v>
      </c>
      <c r="M94" s="64">
        <f t="shared" si="10"/>
        <v>7.0932077106121056</v>
      </c>
      <c r="N94" s="67">
        <f t="shared" si="11"/>
        <v>0.13908250412964912</v>
      </c>
      <c r="O94" s="70">
        <f t="shared" si="12"/>
        <v>1</v>
      </c>
      <c r="P94" s="58">
        <f t="shared" si="13"/>
        <v>3</v>
      </c>
      <c r="Q94" s="58">
        <f t="shared" si="14"/>
        <v>7.0932077106121056</v>
      </c>
      <c r="R94" s="58">
        <f t="shared" si="15"/>
        <v>6.5252723693847656</v>
      </c>
      <c r="S94" s="67">
        <f t="shared" si="16"/>
        <v>-1.3644025702040352</v>
      </c>
      <c r="T94" s="58" t="str">
        <f t="shared" si="17"/>
        <v>Seasonal naive</v>
      </c>
      <c r="U94" s="43">
        <v>572</v>
      </c>
      <c r="V94" s="43">
        <v>524.65925867875035</v>
      </c>
      <c r="W94" s="54">
        <v>0.13411658932611473</v>
      </c>
    </row>
    <row r="95" spans="1:23">
      <c r="A95" s="42" t="s">
        <v>262</v>
      </c>
      <c r="B95" s="43" t="s">
        <v>263</v>
      </c>
      <c r="C95" s="61" t="s">
        <v>254</v>
      </c>
      <c r="D95" s="43">
        <v>101</v>
      </c>
      <c r="E95" s="49">
        <v>47</v>
      </c>
      <c r="F95" s="49">
        <v>51</v>
      </c>
      <c r="G95" s="49">
        <v>49.717773596905168</v>
      </c>
      <c r="H95" s="49">
        <v>47.934909820556641</v>
      </c>
      <c r="I95" s="49">
        <v>49.717773596905168</v>
      </c>
      <c r="J95" s="49">
        <v>34.060447804765516</v>
      </c>
      <c r="K95" s="49">
        <v>65.37509938904482</v>
      </c>
      <c r="L95" s="49">
        <v>15.657325792139654</v>
      </c>
      <c r="M95" s="64">
        <f t="shared" si="10"/>
        <v>2.7177735969051682</v>
      </c>
      <c r="N95" s="67">
        <f t="shared" si="11"/>
        <v>5.7824970146918474E-2</v>
      </c>
      <c r="O95" s="70">
        <f t="shared" si="12"/>
        <v>1</v>
      </c>
      <c r="P95" s="58">
        <f t="shared" si="13"/>
        <v>4</v>
      </c>
      <c r="Q95" s="58">
        <f t="shared" si="14"/>
        <v>2.7177735969051682</v>
      </c>
      <c r="R95" s="58">
        <f t="shared" si="15"/>
        <v>0.93490982055664062</v>
      </c>
      <c r="S95" s="67">
        <f t="shared" si="16"/>
        <v>0.32055660077370796</v>
      </c>
      <c r="T95" s="58" t="str">
        <f t="shared" si="17"/>
        <v>LSTM</v>
      </c>
      <c r="U95" s="43">
        <v>572</v>
      </c>
      <c r="V95" s="43">
        <v>524.65925867875035</v>
      </c>
      <c r="W95" s="54">
        <v>0.13411658932611473</v>
      </c>
    </row>
    <row r="96" spans="1:23">
      <c r="A96" s="42" t="s">
        <v>262</v>
      </c>
      <c r="B96" s="43" t="s">
        <v>263</v>
      </c>
      <c r="C96" s="61" t="s">
        <v>255</v>
      </c>
      <c r="D96" s="43">
        <v>102</v>
      </c>
      <c r="E96" s="49">
        <v>57</v>
      </c>
      <c r="F96" s="49">
        <v>54</v>
      </c>
      <c r="G96" s="49">
        <v>51.469286233112136</v>
      </c>
      <c r="H96" s="49">
        <v>47.394481658935547</v>
      </c>
      <c r="I96" s="49">
        <v>51.469286233112136</v>
      </c>
      <c r="J96" s="49">
        <v>35.271242620980971</v>
      </c>
      <c r="K96" s="49">
        <v>67.667329845243302</v>
      </c>
      <c r="L96" s="49">
        <v>16.198043612131169</v>
      </c>
      <c r="M96" s="64">
        <f t="shared" si="10"/>
        <v>5.5307137668878639</v>
      </c>
      <c r="N96" s="67">
        <f t="shared" si="11"/>
        <v>9.7030066085752001E-2</v>
      </c>
      <c r="O96" s="70">
        <f t="shared" si="12"/>
        <v>1</v>
      </c>
      <c r="P96" s="58">
        <f t="shared" si="13"/>
        <v>3</v>
      </c>
      <c r="Q96" s="58">
        <f t="shared" si="14"/>
        <v>5.5307137668878639</v>
      </c>
      <c r="R96" s="58">
        <f t="shared" si="15"/>
        <v>9.6055183410644531</v>
      </c>
      <c r="S96" s="67">
        <f t="shared" si="16"/>
        <v>-0.84357125562928803</v>
      </c>
      <c r="T96" s="58" t="str">
        <f t="shared" si="17"/>
        <v>Seasonal naive</v>
      </c>
      <c r="U96" s="43">
        <v>572</v>
      </c>
      <c r="V96" s="43">
        <v>524.65925867875035</v>
      </c>
      <c r="W96" s="54">
        <v>0.13411658932611473</v>
      </c>
    </row>
    <row r="97" spans="1:23">
      <c r="A97" s="42" t="s">
        <v>262</v>
      </c>
      <c r="B97" s="43" t="s">
        <v>263</v>
      </c>
      <c r="C97" s="61" t="s">
        <v>256</v>
      </c>
      <c r="D97" s="43">
        <v>103</v>
      </c>
      <c r="E97" s="49">
        <v>66</v>
      </c>
      <c r="F97" s="49">
        <v>50</v>
      </c>
      <c r="G97" s="49">
        <v>55.73651682585708</v>
      </c>
      <c r="H97" s="49">
        <v>52.817913055419922</v>
      </c>
      <c r="I97" s="49">
        <v>55.73651682585708</v>
      </c>
      <c r="J97" s="49">
        <v>38.221116104326498</v>
      </c>
      <c r="K97" s="49">
        <v>73.251917547387663</v>
      </c>
      <c r="L97" s="49">
        <v>17.515400721530582</v>
      </c>
      <c r="M97" s="64">
        <f t="shared" si="10"/>
        <v>10.26348317414292</v>
      </c>
      <c r="N97" s="67">
        <f t="shared" si="11"/>
        <v>0.15550732082034727</v>
      </c>
      <c r="O97" s="70">
        <f t="shared" si="12"/>
        <v>1</v>
      </c>
      <c r="P97" s="58">
        <f t="shared" si="13"/>
        <v>16</v>
      </c>
      <c r="Q97" s="58">
        <f t="shared" si="14"/>
        <v>10.26348317414292</v>
      </c>
      <c r="R97" s="58">
        <f t="shared" si="15"/>
        <v>13.182086944580078</v>
      </c>
      <c r="S97" s="67">
        <f t="shared" si="16"/>
        <v>0.35853230161606753</v>
      </c>
      <c r="T97" s="58" t="str">
        <f t="shared" si="17"/>
        <v>LightGBM</v>
      </c>
      <c r="U97" s="43">
        <v>572</v>
      </c>
      <c r="V97" s="43">
        <v>524.65925867875035</v>
      </c>
      <c r="W97" s="54">
        <v>0.13411658932611473</v>
      </c>
    </row>
    <row r="98" spans="1:23">
      <c r="A98" s="42" t="s">
        <v>264</v>
      </c>
      <c r="B98" s="43" t="s">
        <v>263</v>
      </c>
      <c r="C98" s="61" t="s">
        <v>245</v>
      </c>
      <c r="D98" s="43">
        <v>92</v>
      </c>
      <c r="E98" s="49">
        <v>30</v>
      </c>
      <c r="F98" s="49">
        <v>28</v>
      </c>
      <c r="G98" s="49">
        <v>28.901436781073539</v>
      </c>
      <c r="H98" s="49">
        <v>29.961313247680664</v>
      </c>
      <c r="I98" s="49">
        <v>28.901436781073539</v>
      </c>
      <c r="J98" s="49">
        <v>19.670421613583922</v>
      </c>
      <c r="K98" s="49">
        <v>38.132451948563158</v>
      </c>
      <c r="L98" s="49">
        <v>9.2310151674896161</v>
      </c>
      <c r="M98" s="64">
        <f t="shared" si="10"/>
        <v>1.0985632189264614</v>
      </c>
      <c r="N98" s="67">
        <f t="shared" si="11"/>
        <v>3.6618773964215381E-2</v>
      </c>
      <c r="O98" s="70">
        <f t="shared" si="12"/>
        <v>1</v>
      </c>
      <c r="P98" s="58">
        <f t="shared" si="13"/>
        <v>2</v>
      </c>
      <c r="Q98" s="58">
        <f t="shared" si="14"/>
        <v>1.0985632189264614</v>
      </c>
      <c r="R98" s="58">
        <f t="shared" si="15"/>
        <v>3.8686752319335938E-2</v>
      </c>
      <c r="S98" s="67">
        <f t="shared" si="16"/>
        <v>0.45071839053676932</v>
      </c>
      <c r="T98" s="58" t="str">
        <f t="shared" si="17"/>
        <v>LSTM</v>
      </c>
      <c r="U98" s="43">
        <v>385</v>
      </c>
      <c r="V98" s="43">
        <v>385.34433034973455</v>
      </c>
      <c r="W98" s="54">
        <v>0.12817302591504368</v>
      </c>
    </row>
    <row r="99" spans="1:23">
      <c r="A99" s="42" t="s">
        <v>264</v>
      </c>
      <c r="B99" s="43" t="s">
        <v>263</v>
      </c>
      <c r="C99" s="61" t="s">
        <v>246</v>
      </c>
      <c r="D99" s="43">
        <v>93</v>
      </c>
      <c r="E99" s="49">
        <v>38</v>
      </c>
      <c r="F99" s="49">
        <v>39</v>
      </c>
      <c r="G99" s="49">
        <v>32.346570925608972</v>
      </c>
      <c r="H99" s="49">
        <v>28.883594512939453</v>
      </c>
      <c r="I99" s="49">
        <v>32.346570925608972</v>
      </c>
      <c r="J99" s="49">
        <v>22.051991964342982</v>
      </c>
      <c r="K99" s="49">
        <v>42.641149886874963</v>
      </c>
      <c r="L99" s="49">
        <v>10.294578961265989</v>
      </c>
      <c r="M99" s="64">
        <f t="shared" si="10"/>
        <v>5.6534290743910276</v>
      </c>
      <c r="N99" s="67">
        <f t="shared" si="11"/>
        <v>0.14877444932607967</v>
      </c>
      <c r="O99" s="70">
        <f t="shared" si="12"/>
        <v>1</v>
      </c>
      <c r="P99" s="58">
        <f t="shared" si="13"/>
        <v>1</v>
      </c>
      <c r="Q99" s="58">
        <f t="shared" si="14"/>
        <v>5.6534290743910276</v>
      </c>
      <c r="R99" s="58">
        <f t="shared" si="15"/>
        <v>9.1164054870605469</v>
      </c>
      <c r="S99" s="67">
        <f t="shared" si="16"/>
        <v>-4.6534290743910276</v>
      </c>
      <c r="T99" s="58" t="str">
        <f t="shared" si="17"/>
        <v>Seasonal naive</v>
      </c>
      <c r="U99" s="43">
        <v>385</v>
      </c>
      <c r="V99" s="43">
        <v>385.34433034973455</v>
      </c>
      <c r="W99" s="54">
        <v>0.12817302591504368</v>
      </c>
    </row>
    <row r="100" spans="1:23">
      <c r="A100" s="42" t="s">
        <v>264</v>
      </c>
      <c r="B100" s="43" t="s">
        <v>263</v>
      </c>
      <c r="C100" s="61" t="s">
        <v>247</v>
      </c>
      <c r="D100" s="43">
        <v>94</v>
      </c>
      <c r="E100" s="49">
        <v>28</v>
      </c>
      <c r="F100" s="49">
        <v>29</v>
      </c>
      <c r="G100" s="49">
        <v>30.055460242510087</v>
      </c>
      <c r="H100" s="49">
        <v>32.42327880859375</v>
      </c>
      <c r="I100" s="49">
        <v>30.055460242510087</v>
      </c>
      <c r="J100" s="49">
        <v>20.468180987974911</v>
      </c>
      <c r="K100" s="49">
        <v>39.642739497045262</v>
      </c>
      <c r="L100" s="49">
        <v>9.5872792545351757</v>
      </c>
      <c r="M100" s="64">
        <f t="shared" si="10"/>
        <v>2.0554602425100867</v>
      </c>
      <c r="N100" s="67">
        <f t="shared" si="11"/>
        <v>7.3409294375360243E-2</v>
      </c>
      <c r="O100" s="70">
        <f t="shared" si="12"/>
        <v>1</v>
      </c>
      <c r="P100" s="58">
        <f t="shared" si="13"/>
        <v>1</v>
      </c>
      <c r="Q100" s="58">
        <f t="shared" si="14"/>
        <v>2.0554602425100867</v>
      </c>
      <c r="R100" s="58">
        <f t="shared" si="15"/>
        <v>4.42327880859375</v>
      </c>
      <c r="S100" s="67">
        <f t="shared" si="16"/>
        <v>-1.0554602425100867</v>
      </c>
      <c r="T100" s="58" t="str">
        <f t="shared" si="17"/>
        <v>Seasonal naive</v>
      </c>
      <c r="U100" s="43">
        <v>385</v>
      </c>
      <c r="V100" s="43">
        <v>385.34433034973455</v>
      </c>
      <c r="W100" s="54">
        <v>0.12817302591504368</v>
      </c>
    </row>
    <row r="101" spans="1:23">
      <c r="A101" s="42" t="s">
        <v>264</v>
      </c>
      <c r="B101" s="43" t="s">
        <v>263</v>
      </c>
      <c r="C101" s="61" t="s">
        <v>248</v>
      </c>
      <c r="D101" s="43">
        <v>95</v>
      </c>
      <c r="E101" s="49">
        <v>23</v>
      </c>
      <c r="F101" s="49">
        <v>29</v>
      </c>
      <c r="G101" s="49">
        <v>30.829667254742354</v>
      </c>
      <c r="H101" s="49">
        <v>31.185831069946289</v>
      </c>
      <c r="I101" s="49">
        <v>30.829667254742354</v>
      </c>
      <c r="J101" s="49">
        <v>21.003378860779591</v>
      </c>
      <c r="K101" s="49">
        <v>40.655955648705117</v>
      </c>
      <c r="L101" s="49">
        <v>9.8262883939627645</v>
      </c>
      <c r="M101" s="64">
        <f t="shared" si="10"/>
        <v>7.829667254742354</v>
      </c>
      <c r="N101" s="67">
        <f t="shared" si="11"/>
        <v>0.34042031542358059</v>
      </c>
      <c r="O101" s="70">
        <f t="shared" si="12"/>
        <v>1</v>
      </c>
      <c r="P101" s="58">
        <f t="shared" si="13"/>
        <v>6</v>
      </c>
      <c r="Q101" s="58">
        <f t="shared" si="14"/>
        <v>7.829667254742354</v>
      </c>
      <c r="R101" s="58">
        <f t="shared" si="15"/>
        <v>8.1858310699462891</v>
      </c>
      <c r="S101" s="67">
        <f t="shared" si="16"/>
        <v>-0.30494454245705893</v>
      </c>
      <c r="T101" s="58" t="str">
        <f t="shared" si="17"/>
        <v>Seasonal naive</v>
      </c>
      <c r="U101" s="43">
        <v>385</v>
      </c>
      <c r="V101" s="43">
        <v>385.34433034973455</v>
      </c>
      <c r="W101" s="54">
        <v>0.12817302591504368</v>
      </c>
    </row>
    <row r="102" spans="1:23">
      <c r="A102" s="42" t="s">
        <v>264</v>
      </c>
      <c r="B102" s="43" t="s">
        <v>263</v>
      </c>
      <c r="C102" s="61" t="s">
        <v>249</v>
      </c>
      <c r="D102" s="43">
        <v>96</v>
      </c>
      <c r="E102" s="49">
        <v>35</v>
      </c>
      <c r="F102" s="49">
        <v>25</v>
      </c>
      <c r="G102" s="49">
        <v>30.228065172017367</v>
      </c>
      <c r="H102" s="49">
        <v>30.178949356079102</v>
      </c>
      <c r="I102" s="49">
        <v>30.228065172017367</v>
      </c>
      <c r="J102" s="49">
        <v>20.587500226432265</v>
      </c>
      <c r="K102" s="49">
        <v>39.868630117602464</v>
      </c>
      <c r="L102" s="49">
        <v>9.6405649455851012</v>
      </c>
      <c r="M102" s="64">
        <f t="shared" si="10"/>
        <v>4.7719348279826335</v>
      </c>
      <c r="N102" s="67">
        <f t="shared" si="11"/>
        <v>0.1363409950852181</v>
      </c>
      <c r="O102" s="70">
        <f t="shared" si="12"/>
        <v>1</v>
      </c>
      <c r="P102" s="58">
        <f t="shared" si="13"/>
        <v>10</v>
      </c>
      <c r="Q102" s="58">
        <f t="shared" si="14"/>
        <v>4.7719348279826335</v>
      </c>
      <c r="R102" s="58">
        <f t="shared" si="15"/>
        <v>4.8210506439208984</v>
      </c>
      <c r="S102" s="67">
        <f t="shared" si="16"/>
        <v>0.52280651720173665</v>
      </c>
      <c r="T102" s="58" t="str">
        <f t="shared" si="17"/>
        <v>LightGBM</v>
      </c>
      <c r="U102" s="43">
        <v>385</v>
      </c>
      <c r="V102" s="43">
        <v>385.34433034973455</v>
      </c>
      <c r="W102" s="54">
        <v>0.12817302591504368</v>
      </c>
    </row>
    <row r="103" spans="1:23">
      <c r="A103" s="42" t="s">
        <v>264</v>
      </c>
      <c r="B103" s="43" t="s">
        <v>263</v>
      </c>
      <c r="C103" s="61" t="s">
        <v>250</v>
      </c>
      <c r="D103" s="43">
        <v>97</v>
      </c>
      <c r="E103" s="49">
        <v>33</v>
      </c>
      <c r="F103" s="49">
        <v>30</v>
      </c>
      <c r="G103" s="49">
        <v>29.442656642753537</v>
      </c>
      <c r="H103" s="49">
        <v>33.159812927246094</v>
      </c>
      <c r="I103" s="49">
        <v>29.442656642753537</v>
      </c>
      <c r="J103" s="49">
        <v>20.044558910345938</v>
      </c>
      <c r="K103" s="49">
        <v>38.84075437516114</v>
      </c>
      <c r="L103" s="49">
        <v>9.3980977324075994</v>
      </c>
      <c r="M103" s="64">
        <f t="shared" si="10"/>
        <v>3.557343357246463</v>
      </c>
      <c r="N103" s="67">
        <f t="shared" si="11"/>
        <v>0.10779828355292312</v>
      </c>
      <c r="O103" s="70">
        <f t="shared" si="12"/>
        <v>1</v>
      </c>
      <c r="P103" s="58">
        <f t="shared" si="13"/>
        <v>3</v>
      </c>
      <c r="Q103" s="58">
        <f t="shared" si="14"/>
        <v>3.557343357246463</v>
      </c>
      <c r="R103" s="58">
        <f t="shared" si="15"/>
        <v>0.15981292724609375</v>
      </c>
      <c r="S103" s="67">
        <f t="shared" si="16"/>
        <v>-0.18578111908215433</v>
      </c>
      <c r="T103" s="58" t="str">
        <f t="shared" si="17"/>
        <v>LSTM</v>
      </c>
      <c r="U103" s="43">
        <v>385</v>
      </c>
      <c r="V103" s="43">
        <v>385.34433034973455</v>
      </c>
      <c r="W103" s="54">
        <v>0.12817302591504368</v>
      </c>
    </row>
    <row r="104" spans="1:23">
      <c r="A104" s="42" t="s">
        <v>264</v>
      </c>
      <c r="B104" s="43" t="s">
        <v>263</v>
      </c>
      <c r="C104" s="61" t="s">
        <v>251</v>
      </c>
      <c r="D104" s="43">
        <v>98</v>
      </c>
      <c r="E104" s="49">
        <v>31</v>
      </c>
      <c r="F104" s="49">
        <v>28</v>
      </c>
      <c r="G104" s="49">
        <v>32.595180328909258</v>
      </c>
      <c r="H104" s="49">
        <v>33.657733917236328</v>
      </c>
      <c r="I104" s="49">
        <v>32.595180328909258</v>
      </c>
      <c r="J104" s="49">
        <v>22.223851972975446</v>
      </c>
      <c r="K104" s="49">
        <v>42.96650868484307</v>
      </c>
      <c r="L104" s="49">
        <v>10.371328355933811</v>
      </c>
      <c r="M104" s="64">
        <f t="shared" si="10"/>
        <v>1.5951803289092581</v>
      </c>
      <c r="N104" s="67">
        <f t="shared" si="11"/>
        <v>5.1457429964814776E-2</v>
      </c>
      <c r="O104" s="70">
        <f t="shared" si="12"/>
        <v>1</v>
      </c>
      <c r="P104" s="58">
        <f t="shared" si="13"/>
        <v>3</v>
      </c>
      <c r="Q104" s="58">
        <f t="shared" si="14"/>
        <v>1.5951803289092581</v>
      </c>
      <c r="R104" s="58">
        <f t="shared" si="15"/>
        <v>2.6577339172363281</v>
      </c>
      <c r="S104" s="67">
        <f t="shared" si="16"/>
        <v>0.46827322369691393</v>
      </c>
      <c r="T104" s="58" t="str">
        <f t="shared" si="17"/>
        <v>LightGBM</v>
      </c>
      <c r="U104" s="43">
        <v>385</v>
      </c>
      <c r="V104" s="43">
        <v>385.34433034973455</v>
      </c>
      <c r="W104" s="54">
        <v>0.12817302591504368</v>
      </c>
    </row>
    <row r="105" spans="1:23">
      <c r="A105" s="42" t="s">
        <v>264</v>
      </c>
      <c r="B105" s="43" t="s">
        <v>263</v>
      </c>
      <c r="C105" s="61" t="s">
        <v>252</v>
      </c>
      <c r="D105" s="43">
        <v>99</v>
      </c>
      <c r="E105" s="49">
        <v>35</v>
      </c>
      <c r="F105" s="49">
        <v>34</v>
      </c>
      <c r="G105" s="49">
        <v>32.356729837486505</v>
      </c>
      <c r="H105" s="49">
        <v>34.376838684082031</v>
      </c>
      <c r="I105" s="49">
        <v>32.356729837486505</v>
      </c>
      <c r="J105" s="49">
        <v>22.059014670080547</v>
      </c>
      <c r="K105" s="49">
        <v>42.654445004892466</v>
      </c>
      <c r="L105" s="49">
        <v>10.297715167405958</v>
      </c>
      <c r="M105" s="64">
        <f t="shared" si="10"/>
        <v>2.6432701625134953</v>
      </c>
      <c r="N105" s="67">
        <f t="shared" si="11"/>
        <v>7.5522004643242727E-2</v>
      </c>
      <c r="O105" s="70">
        <f t="shared" si="12"/>
        <v>1</v>
      </c>
      <c r="P105" s="58">
        <f t="shared" si="13"/>
        <v>1</v>
      </c>
      <c r="Q105" s="58">
        <f t="shared" si="14"/>
        <v>2.6432701625134953</v>
      </c>
      <c r="R105" s="58">
        <f t="shared" si="15"/>
        <v>0.62316131591796875</v>
      </c>
      <c r="S105" s="67">
        <f t="shared" si="16"/>
        <v>-1.6432701625134953</v>
      </c>
      <c r="T105" s="58" t="str">
        <f t="shared" si="17"/>
        <v>LSTM</v>
      </c>
      <c r="U105" s="43">
        <v>385</v>
      </c>
      <c r="V105" s="43">
        <v>385.34433034973455</v>
      </c>
      <c r="W105" s="54">
        <v>0.12817302591504368</v>
      </c>
    </row>
    <row r="106" spans="1:23">
      <c r="A106" s="42" t="s">
        <v>264</v>
      </c>
      <c r="B106" s="43" t="s">
        <v>263</v>
      </c>
      <c r="C106" s="61" t="s">
        <v>253</v>
      </c>
      <c r="D106" s="43">
        <v>100</v>
      </c>
      <c r="E106" s="49">
        <v>32</v>
      </c>
      <c r="F106" s="49">
        <v>32</v>
      </c>
      <c r="G106" s="49">
        <v>33.20075872475568</v>
      </c>
      <c r="H106" s="49">
        <v>35.879116058349609</v>
      </c>
      <c r="I106" s="49">
        <v>33.20075872475568</v>
      </c>
      <c r="J106" s="49">
        <v>22.642479373854943</v>
      </c>
      <c r="K106" s="49">
        <v>43.75903807565642</v>
      </c>
      <c r="L106" s="49">
        <v>10.558279350900737</v>
      </c>
      <c r="M106" s="64">
        <f t="shared" si="10"/>
        <v>1.2007587247556799</v>
      </c>
      <c r="N106" s="67">
        <f t="shared" si="11"/>
        <v>3.7523710148614997E-2</v>
      </c>
      <c r="O106" s="70">
        <f t="shared" si="12"/>
        <v>1</v>
      </c>
      <c r="P106" s="58">
        <f t="shared" si="13"/>
        <v>0</v>
      </c>
      <c r="Q106" s="58">
        <f t="shared" si="14"/>
        <v>1.2007587247556799</v>
      </c>
      <c r="R106" s="58">
        <f t="shared" si="15"/>
        <v>3.8791160583496094</v>
      </c>
      <c r="S106" s="67">
        <f t="shared" si="16"/>
        <v>0</v>
      </c>
      <c r="T106" s="58" t="str">
        <f t="shared" si="17"/>
        <v>Seasonal naive</v>
      </c>
      <c r="U106" s="43">
        <v>385</v>
      </c>
      <c r="V106" s="43">
        <v>385.34433034973455</v>
      </c>
      <c r="W106" s="54">
        <v>0.12817302591504368</v>
      </c>
    </row>
    <row r="107" spans="1:23">
      <c r="A107" s="42" t="s">
        <v>264</v>
      </c>
      <c r="B107" s="43" t="s">
        <v>263</v>
      </c>
      <c r="C107" s="61" t="s">
        <v>254</v>
      </c>
      <c r="D107" s="43">
        <v>101</v>
      </c>
      <c r="E107" s="49">
        <v>31</v>
      </c>
      <c r="F107" s="49">
        <v>33</v>
      </c>
      <c r="G107" s="49">
        <v>34.27979718046911</v>
      </c>
      <c r="H107" s="49">
        <v>35.919567108154297</v>
      </c>
      <c r="I107" s="49">
        <v>34.27979718046911</v>
      </c>
      <c r="J107" s="49">
        <v>23.388402721290369</v>
      </c>
      <c r="K107" s="49">
        <v>45.171191639647851</v>
      </c>
      <c r="L107" s="49">
        <v>10.891394459178741</v>
      </c>
      <c r="M107" s="64">
        <f t="shared" si="10"/>
        <v>3.2797971804691102</v>
      </c>
      <c r="N107" s="67">
        <f t="shared" si="11"/>
        <v>0.10579990904739064</v>
      </c>
      <c r="O107" s="70">
        <f t="shared" si="12"/>
        <v>1</v>
      </c>
      <c r="P107" s="58">
        <f t="shared" si="13"/>
        <v>2</v>
      </c>
      <c r="Q107" s="58">
        <f t="shared" si="14"/>
        <v>3.2797971804691102</v>
      </c>
      <c r="R107" s="58">
        <f t="shared" si="15"/>
        <v>4.9195671081542969</v>
      </c>
      <c r="S107" s="67">
        <f t="shared" si="16"/>
        <v>-0.63989859023455509</v>
      </c>
      <c r="T107" s="58" t="str">
        <f t="shared" si="17"/>
        <v>Seasonal naive</v>
      </c>
      <c r="U107" s="43">
        <v>385</v>
      </c>
      <c r="V107" s="43">
        <v>385.34433034973455</v>
      </c>
      <c r="W107" s="54">
        <v>0.12817302591504368</v>
      </c>
    </row>
    <row r="108" spans="1:23">
      <c r="A108" s="42" t="s">
        <v>264</v>
      </c>
      <c r="B108" s="43" t="s">
        <v>263</v>
      </c>
      <c r="C108" s="61" t="s">
        <v>255</v>
      </c>
      <c r="D108" s="43">
        <v>102</v>
      </c>
      <c r="E108" s="49">
        <v>41</v>
      </c>
      <c r="F108" s="49">
        <v>40</v>
      </c>
      <c r="G108" s="49">
        <v>34.223398327281444</v>
      </c>
      <c r="H108" s="49">
        <v>36.018505096435547</v>
      </c>
      <c r="I108" s="49">
        <v>34.223398327281444</v>
      </c>
      <c r="J108" s="49">
        <v>23.349415027071956</v>
      </c>
      <c r="K108" s="49">
        <v>45.097381627490932</v>
      </c>
      <c r="L108" s="49">
        <v>10.873983300209488</v>
      </c>
      <c r="M108" s="64">
        <f t="shared" si="10"/>
        <v>6.7766016727185558</v>
      </c>
      <c r="N108" s="67">
        <f t="shared" si="11"/>
        <v>0.16528296762728184</v>
      </c>
      <c r="O108" s="70">
        <f t="shared" si="12"/>
        <v>1</v>
      </c>
      <c r="P108" s="58">
        <f t="shared" si="13"/>
        <v>1</v>
      </c>
      <c r="Q108" s="58">
        <f t="shared" si="14"/>
        <v>6.7766016727185558</v>
      </c>
      <c r="R108" s="58">
        <f t="shared" si="15"/>
        <v>4.9814949035644531</v>
      </c>
      <c r="S108" s="67">
        <f t="shared" si="16"/>
        <v>-5.7766016727185558</v>
      </c>
      <c r="T108" s="58" t="str">
        <f t="shared" si="17"/>
        <v>Seasonal naive</v>
      </c>
      <c r="U108" s="43">
        <v>385</v>
      </c>
      <c r="V108" s="43">
        <v>385.34433034973455</v>
      </c>
      <c r="W108" s="54">
        <v>0.12817302591504368</v>
      </c>
    </row>
    <row r="109" spans="1:23">
      <c r="A109" s="42" t="s">
        <v>264</v>
      </c>
      <c r="B109" s="43" t="s">
        <v>263</v>
      </c>
      <c r="C109" s="61" t="s">
        <v>256</v>
      </c>
      <c r="D109" s="43">
        <v>103</v>
      </c>
      <c r="E109" s="49">
        <v>28</v>
      </c>
      <c r="F109" s="49">
        <v>53</v>
      </c>
      <c r="G109" s="49">
        <v>36.884608932126689</v>
      </c>
      <c r="H109" s="49">
        <v>38.503353118896484</v>
      </c>
      <c r="I109" s="49">
        <v>36.884608932126689</v>
      </c>
      <c r="J109" s="49">
        <v>25.189070613104199</v>
      </c>
      <c r="K109" s="49">
        <v>48.580147251149178</v>
      </c>
      <c r="L109" s="49">
        <v>11.695538319022491</v>
      </c>
      <c r="M109" s="64">
        <f t="shared" si="10"/>
        <v>8.8846089321266888</v>
      </c>
      <c r="N109" s="67">
        <f t="shared" si="11"/>
        <v>0.31730746186166747</v>
      </c>
      <c r="O109" s="70">
        <f t="shared" si="12"/>
        <v>1</v>
      </c>
      <c r="P109" s="58">
        <f t="shared" si="13"/>
        <v>25</v>
      </c>
      <c r="Q109" s="58">
        <f t="shared" si="14"/>
        <v>8.8846089321266888</v>
      </c>
      <c r="R109" s="58">
        <f t="shared" si="15"/>
        <v>10.503353118896484</v>
      </c>
      <c r="S109" s="67">
        <f t="shared" si="16"/>
        <v>0.64461564271493244</v>
      </c>
      <c r="T109" s="58" t="str">
        <f t="shared" si="17"/>
        <v>LightGBM</v>
      </c>
      <c r="U109" s="43">
        <v>385</v>
      </c>
      <c r="V109" s="43">
        <v>385.34433034973455</v>
      </c>
      <c r="W109" s="54">
        <v>0.12817302591504368</v>
      </c>
    </row>
    <row r="110" spans="1:23">
      <c r="A110" s="42" t="s">
        <v>265</v>
      </c>
      <c r="B110" s="43" t="s">
        <v>266</v>
      </c>
      <c r="C110" s="61" t="s">
        <v>245</v>
      </c>
      <c r="D110" s="43">
        <v>92</v>
      </c>
      <c r="E110" s="49">
        <v>35</v>
      </c>
      <c r="F110" s="49">
        <v>17</v>
      </c>
      <c r="G110" s="49">
        <v>30.889527915817901</v>
      </c>
      <c r="H110" s="49">
        <v>34.915363311767578</v>
      </c>
      <c r="I110" s="49">
        <v>30.889527915817901</v>
      </c>
      <c r="J110" s="49">
        <v>21.04475965166127</v>
      </c>
      <c r="K110" s="49">
        <v>40.734296179974535</v>
      </c>
      <c r="L110" s="49">
        <v>9.844768264156631</v>
      </c>
      <c r="M110" s="64">
        <f t="shared" si="10"/>
        <v>4.1104720841820992</v>
      </c>
      <c r="N110" s="67">
        <f t="shared" si="11"/>
        <v>0.11744205954805997</v>
      </c>
      <c r="O110" s="70">
        <f t="shared" si="12"/>
        <v>1</v>
      </c>
      <c r="P110" s="58">
        <f t="shared" si="13"/>
        <v>18</v>
      </c>
      <c r="Q110" s="58">
        <f t="shared" si="14"/>
        <v>4.1104720841820992</v>
      </c>
      <c r="R110" s="58">
        <f t="shared" si="15"/>
        <v>8.4636688232421875E-2</v>
      </c>
      <c r="S110" s="67">
        <f t="shared" si="16"/>
        <v>0.77164043976766117</v>
      </c>
      <c r="T110" s="58" t="str">
        <f t="shared" si="17"/>
        <v>LSTM</v>
      </c>
      <c r="U110" s="43">
        <v>419</v>
      </c>
      <c r="V110" s="43">
        <v>391.78894701273606</v>
      </c>
      <c r="W110" s="54">
        <v>0.13773974415690954</v>
      </c>
    </row>
    <row r="111" spans="1:23">
      <c r="A111" s="42" t="s">
        <v>265</v>
      </c>
      <c r="B111" s="43" t="s">
        <v>266</v>
      </c>
      <c r="C111" s="61" t="s">
        <v>246</v>
      </c>
      <c r="D111" s="43">
        <v>93</v>
      </c>
      <c r="E111" s="49">
        <v>24</v>
      </c>
      <c r="F111" s="49">
        <v>27</v>
      </c>
      <c r="G111" s="49">
        <v>29.360336079267526</v>
      </c>
      <c r="H111" s="49">
        <v>33.431373596191406</v>
      </c>
      <c r="I111" s="49">
        <v>29.360336079267526</v>
      </c>
      <c r="J111" s="49">
        <v>19.987651920652361</v>
      </c>
      <c r="K111" s="49">
        <v>38.733020237882691</v>
      </c>
      <c r="L111" s="49">
        <v>9.372684158615165</v>
      </c>
      <c r="M111" s="64">
        <f t="shared" si="10"/>
        <v>5.3603360792675261</v>
      </c>
      <c r="N111" s="67">
        <f t="shared" si="11"/>
        <v>0.22334733663614692</v>
      </c>
      <c r="O111" s="70">
        <f t="shared" si="12"/>
        <v>1</v>
      </c>
      <c r="P111" s="58">
        <f t="shared" si="13"/>
        <v>3</v>
      </c>
      <c r="Q111" s="58">
        <f t="shared" si="14"/>
        <v>5.3603360792675261</v>
      </c>
      <c r="R111" s="58">
        <f t="shared" si="15"/>
        <v>9.4313735961914062</v>
      </c>
      <c r="S111" s="67">
        <f t="shared" si="16"/>
        <v>-0.78677869308917536</v>
      </c>
      <c r="T111" s="58" t="str">
        <f t="shared" si="17"/>
        <v>Seasonal naive</v>
      </c>
      <c r="U111" s="43">
        <v>419</v>
      </c>
      <c r="V111" s="43">
        <v>391.78894701273606</v>
      </c>
      <c r="W111" s="54">
        <v>0.13773974415690954</v>
      </c>
    </row>
    <row r="112" spans="1:23">
      <c r="A112" s="42" t="s">
        <v>265</v>
      </c>
      <c r="B112" s="43" t="s">
        <v>266</v>
      </c>
      <c r="C112" s="61" t="s">
        <v>247</v>
      </c>
      <c r="D112" s="43">
        <v>94</v>
      </c>
      <c r="E112" s="49">
        <v>21</v>
      </c>
      <c r="F112" s="49">
        <v>24</v>
      </c>
      <c r="G112" s="49">
        <v>28.954275471274254</v>
      </c>
      <c r="H112" s="49">
        <v>29.773750305175781</v>
      </c>
      <c r="I112" s="49">
        <v>28.954275471274254</v>
      </c>
      <c r="J112" s="49">
        <v>19.706948219711748</v>
      </c>
      <c r="K112" s="49">
        <v>38.201602722836761</v>
      </c>
      <c r="L112" s="49">
        <v>9.247327251562508</v>
      </c>
      <c r="M112" s="64">
        <f t="shared" si="10"/>
        <v>7.9542754712742543</v>
      </c>
      <c r="N112" s="67">
        <f t="shared" si="11"/>
        <v>0.37877502244163114</v>
      </c>
      <c r="O112" s="70">
        <f t="shared" si="12"/>
        <v>1</v>
      </c>
      <c r="P112" s="58">
        <f t="shared" si="13"/>
        <v>3</v>
      </c>
      <c r="Q112" s="58">
        <f t="shared" si="14"/>
        <v>7.9542754712742543</v>
      </c>
      <c r="R112" s="58">
        <f t="shared" si="15"/>
        <v>8.7737503051757812</v>
      </c>
      <c r="S112" s="67">
        <f t="shared" si="16"/>
        <v>-1.6514251570914182</v>
      </c>
      <c r="T112" s="58" t="str">
        <f t="shared" si="17"/>
        <v>Seasonal naive</v>
      </c>
      <c r="U112" s="43">
        <v>419</v>
      </c>
      <c r="V112" s="43">
        <v>391.78894701273606</v>
      </c>
      <c r="W112" s="54">
        <v>0.13773974415690954</v>
      </c>
    </row>
    <row r="113" spans="1:23">
      <c r="A113" s="42" t="s">
        <v>265</v>
      </c>
      <c r="B113" s="43" t="s">
        <v>266</v>
      </c>
      <c r="C113" s="61" t="s">
        <v>248</v>
      </c>
      <c r="D113" s="43">
        <v>95</v>
      </c>
      <c r="E113" s="49">
        <v>28</v>
      </c>
      <c r="F113" s="49">
        <v>23</v>
      </c>
      <c r="G113" s="49">
        <v>29.936338356698812</v>
      </c>
      <c r="H113" s="49">
        <v>27.887308120727539</v>
      </c>
      <c r="I113" s="49">
        <v>29.936338356698812</v>
      </c>
      <c r="J113" s="49">
        <v>20.385833787699813</v>
      </c>
      <c r="K113" s="49">
        <v>39.486842925697815</v>
      </c>
      <c r="L113" s="49">
        <v>9.5505045689989991</v>
      </c>
      <c r="M113" s="64">
        <f t="shared" si="10"/>
        <v>1.9363383566988119</v>
      </c>
      <c r="N113" s="67">
        <f t="shared" si="11"/>
        <v>6.9154941310671861E-2</v>
      </c>
      <c r="O113" s="70">
        <f t="shared" si="12"/>
        <v>1</v>
      </c>
      <c r="P113" s="58">
        <f t="shared" si="13"/>
        <v>5</v>
      </c>
      <c r="Q113" s="58">
        <f t="shared" si="14"/>
        <v>1.9363383566988119</v>
      </c>
      <c r="R113" s="58">
        <f t="shared" si="15"/>
        <v>0.11269187927246094</v>
      </c>
      <c r="S113" s="67">
        <f t="shared" si="16"/>
        <v>0.61273232866023764</v>
      </c>
      <c r="T113" s="58" t="str">
        <f t="shared" si="17"/>
        <v>LSTM</v>
      </c>
      <c r="U113" s="43">
        <v>419</v>
      </c>
      <c r="V113" s="43">
        <v>391.78894701273606</v>
      </c>
      <c r="W113" s="54">
        <v>0.13773974415690954</v>
      </c>
    </row>
    <row r="114" spans="1:23">
      <c r="A114" s="42" t="s">
        <v>265</v>
      </c>
      <c r="B114" s="43" t="s">
        <v>266</v>
      </c>
      <c r="C114" s="61" t="s">
        <v>249</v>
      </c>
      <c r="D114" s="43">
        <v>96</v>
      </c>
      <c r="E114" s="49">
        <v>42</v>
      </c>
      <c r="F114" s="49">
        <v>33</v>
      </c>
      <c r="G114" s="49">
        <v>31.318185421557232</v>
      </c>
      <c r="H114" s="49">
        <v>29.996244430541992</v>
      </c>
      <c r="I114" s="49">
        <v>31.318185421557232</v>
      </c>
      <c r="J114" s="49">
        <v>21.341084254265905</v>
      </c>
      <c r="K114" s="49">
        <v>41.295286588848555</v>
      </c>
      <c r="L114" s="49">
        <v>9.9771011672913268</v>
      </c>
      <c r="M114" s="64">
        <f t="shared" si="10"/>
        <v>10.681814578442768</v>
      </c>
      <c r="N114" s="67">
        <f t="shared" si="11"/>
        <v>0.25432891853435163</v>
      </c>
      <c r="O114" s="70">
        <f t="shared" si="12"/>
        <v>0</v>
      </c>
      <c r="P114" s="58">
        <f t="shared" si="13"/>
        <v>9</v>
      </c>
      <c r="Q114" s="58">
        <f t="shared" si="14"/>
        <v>10.681814578442768</v>
      </c>
      <c r="R114" s="58">
        <f t="shared" si="15"/>
        <v>12.003755569458008</v>
      </c>
      <c r="S114" s="67">
        <f t="shared" si="16"/>
        <v>-0.18686828649364084</v>
      </c>
      <c r="T114" s="58" t="str">
        <f t="shared" si="17"/>
        <v>Seasonal naive</v>
      </c>
      <c r="U114" s="43">
        <v>419</v>
      </c>
      <c r="V114" s="43">
        <v>391.78894701273606</v>
      </c>
      <c r="W114" s="54">
        <v>0.13773974415690954</v>
      </c>
    </row>
    <row r="115" spans="1:23">
      <c r="A115" s="42" t="s">
        <v>265</v>
      </c>
      <c r="B115" s="43" t="s">
        <v>266</v>
      </c>
      <c r="C115" s="61" t="s">
        <v>250</v>
      </c>
      <c r="D115" s="43">
        <v>97</v>
      </c>
      <c r="E115" s="49">
        <v>35</v>
      </c>
      <c r="F115" s="49">
        <v>33</v>
      </c>
      <c r="G115" s="49">
        <v>30.174813392341438</v>
      </c>
      <c r="H115" s="49">
        <v>34.883476257324219</v>
      </c>
      <c r="I115" s="49">
        <v>30.174813392341438</v>
      </c>
      <c r="J115" s="49">
        <v>20.550688057651406</v>
      </c>
      <c r="K115" s="49">
        <v>39.798938727031469</v>
      </c>
      <c r="L115" s="49">
        <v>9.6241253346900333</v>
      </c>
      <c r="M115" s="64">
        <f t="shared" si="10"/>
        <v>4.8251866076585621</v>
      </c>
      <c r="N115" s="67">
        <f t="shared" si="11"/>
        <v>0.13786247450453035</v>
      </c>
      <c r="O115" s="70">
        <f t="shared" si="12"/>
        <v>1</v>
      </c>
      <c r="P115" s="58">
        <f t="shared" si="13"/>
        <v>2</v>
      </c>
      <c r="Q115" s="58">
        <f t="shared" si="14"/>
        <v>4.8251866076585621</v>
      </c>
      <c r="R115" s="58">
        <f t="shared" si="15"/>
        <v>0.11652374267578125</v>
      </c>
      <c r="S115" s="67">
        <f t="shared" si="16"/>
        <v>-1.4125933038292811</v>
      </c>
      <c r="T115" s="58" t="str">
        <f t="shared" si="17"/>
        <v>LSTM</v>
      </c>
      <c r="U115" s="43">
        <v>419</v>
      </c>
      <c r="V115" s="43">
        <v>391.78894701273606</v>
      </c>
      <c r="W115" s="54">
        <v>0.13773974415690954</v>
      </c>
    </row>
    <row r="116" spans="1:23">
      <c r="A116" s="42" t="s">
        <v>265</v>
      </c>
      <c r="B116" s="43" t="s">
        <v>266</v>
      </c>
      <c r="C116" s="61" t="s">
        <v>251</v>
      </c>
      <c r="D116" s="43">
        <v>98</v>
      </c>
      <c r="E116" s="49">
        <v>36</v>
      </c>
      <c r="F116" s="49">
        <v>27</v>
      </c>
      <c r="G116" s="49">
        <v>30.929533819822961</v>
      </c>
      <c r="H116" s="49">
        <v>35.352352142333984</v>
      </c>
      <c r="I116" s="49">
        <v>30.929533819822961</v>
      </c>
      <c r="J116" s="49">
        <v>21.072415142227548</v>
      </c>
      <c r="K116" s="49">
        <v>40.786652497418373</v>
      </c>
      <c r="L116" s="49">
        <v>9.8571186775954125</v>
      </c>
      <c r="M116" s="64">
        <f t="shared" si="10"/>
        <v>5.0704661801770392</v>
      </c>
      <c r="N116" s="67">
        <f t="shared" si="11"/>
        <v>0.14084628278269554</v>
      </c>
      <c r="O116" s="70">
        <f t="shared" si="12"/>
        <v>1</v>
      </c>
      <c r="P116" s="58">
        <f t="shared" si="13"/>
        <v>9</v>
      </c>
      <c r="Q116" s="58">
        <f t="shared" si="14"/>
        <v>5.0704661801770392</v>
      </c>
      <c r="R116" s="58">
        <f t="shared" si="15"/>
        <v>0.64764785766601562</v>
      </c>
      <c r="S116" s="67">
        <f t="shared" si="16"/>
        <v>0.43661486886921785</v>
      </c>
      <c r="T116" s="58" t="str">
        <f t="shared" si="17"/>
        <v>LSTM</v>
      </c>
      <c r="U116" s="43">
        <v>419</v>
      </c>
      <c r="V116" s="43">
        <v>391.78894701273606</v>
      </c>
      <c r="W116" s="54">
        <v>0.13773974415690954</v>
      </c>
    </row>
    <row r="117" spans="1:23">
      <c r="A117" s="42" t="s">
        <v>265</v>
      </c>
      <c r="B117" s="43" t="s">
        <v>266</v>
      </c>
      <c r="C117" s="61" t="s">
        <v>252</v>
      </c>
      <c r="D117" s="43">
        <v>99</v>
      </c>
      <c r="E117" s="49">
        <v>40</v>
      </c>
      <c r="F117" s="49">
        <v>42</v>
      </c>
      <c r="G117" s="49">
        <v>32.756699453324352</v>
      </c>
      <c r="H117" s="49">
        <v>35.636592864990234</v>
      </c>
      <c r="I117" s="49">
        <v>32.756699453324352</v>
      </c>
      <c r="J117" s="49">
        <v>22.33550775810582</v>
      </c>
      <c r="K117" s="49">
        <v>43.177891148542884</v>
      </c>
      <c r="L117" s="49">
        <v>10.421191695218534</v>
      </c>
      <c r="M117" s="64">
        <f t="shared" si="10"/>
        <v>7.2433005466756484</v>
      </c>
      <c r="N117" s="67">
        <f t="shared" si="11"/>
        <v>0.18108251366689121</v>
      </c>
      <c r="O117" s="70">
        <f t="shared" si="12"/>
        <v>1</v>
      </c>
      <c r="P117" s="58">
        <f t="shared" si="13"/>
        <v>2</v>
      </c>
      <c r="Q117" s="58">
        <f t="shared" si="14"/>
        <v>7.2433005466756484</v>
      </c>
      <c r="R117" s="58">
        <f t="shared" si="15"/>
        <v>4.3634071350097656</v>
      </c>
      <c r="S117" s="67">
        <f t="shared" si="16"/>
        <v>-2.6216502733378242</v>
      </c>
      <c r="T117" s="58" t="str">
        <f t="shared" si="17"/>
        <v>Seasonal naive</v>
      </c>
      <c r="U117" s="43">
        <v>419</v>
      </c>
      <c r="V117" s="43">
        <v>391.78894701273606</v>
      </c>
      <c r="W117" s="54">
        <v>0.13773974415690954</v>
      </c>
    </row>
    <row r="118" spans="1:23">
      <c r="A118" s="42" t="s">
        <v>265</v>
      </c>
      <c r="B118" s="43" t="s">
        <v>266</v>
      </c>
      <c r="C118" s="61" t="s">
        <v>253</v>
      </c>
      <c r="D118" s="43">
        <v>100</v>
      </c>
      <c r="E118" s="49">
        <v>35</v>
      </c>
      <c r="F118" s="49">
        <v>32</v>
      </c>
      <c r="G118" s="49">
        <v>34.76492757112419</v>
      </c>
      <c r="H118" s="49">
        <v>37.267436981201172</v>
      </c>
      <c r="I118" s="49">
        <v>34.76492757112419</v>
      </c>
      <c r="J118" s="49">
        <v>23.723766195153619</v>
      </c>
      <c r="K118" s="49">
        <v>45.806088947094764</v>
      </c>
      <c r="L118" s="49">
        <v>11.041161375970571</v>
      </c>
      <c r="M118" s="64">
        <f t="shared" si="10"/>
        <v>0.23507242887581015</v>
      </c>
      <c r="N118" s="67">
        <f t="shared" si="11"/>
        <v>6.7163551107374325E-3</v>
      </c>
      <c r="O118" s="70">
        <f t="shared" si="12"/>
        <v>1</v>
      </c>
      <c r="P118" s="58">
        <f t="shared" si="13"/>
        <v>3</v>
      </c>
      <c r="Q118" s="58">
        <f t="shared" si="14"/>
        <v>0.23507242887581015</v>
      </c>
      <c r="R118" s="58">
        <f t="shared" si="15"/>
        <v>2.2674369812011719</v>
      </c>
      <c r="S118" s="67">
        <f t="shared" si="16"/>
        <v>0.92164252370806332</v>
      </c>
      <c r="T118" s="58" t="str">
        <f t="shared" si="17"/>
        <v>LightGBM</v>
      </c>
      <c r="U118" s="43">
        <v>419</v>
      </c>
      <c r="V118" s="43">
        <v>391.78894701273606</v>
      </c>
      <c r="W118" s="54">
        <v>0.13773974415690954</v>
      </c>
    </row>
    <row r="119" spans="1:23">
      <c r="A119" s="42" t="s">
        <v>265</v>
      </c>
      <c r="B119" s="43" t="s">
        <v>266</v>
      </c>
      <c r="C119" s="61" t="s">
        <v>254</v>
      </c>
      <c r="D119" s="43">
        <v>101</v>
      </c>
      <c r="E119" s="49">
        <v>37</v>
      </c>
      <c r="F119" s="49">
        <v>47</v>
      </c>
      <c r="G119" s="49">
        <v>36.53528036510275</v>
      </c>
      <c r="H119" s="49">
        <v>36.306934356689453</v>
      </c>
      <c r="I119" s="49">
        <v>36.53528036510275</v>
      </c>
      <c r="J119" s="49">
        <v>24.947584934174401</v>
      </c>
      <c r="K119" s="49">
        <v>48.122975796031099</v>
      </c>
      <c r="L119" s="49">
        <v>11.587695430928347</v>
      </c>
      <c r="M119" s="64">
        <f t="shared" si="10"/>
        <v>0.46471963489724999</v>
      </c>
      <c r="N119" s="67">
        <f t="shared" si="11"/>
        <v>1.2559990132358107E-2</v>
      </c>
      <c r="O119" s="70">
        <f t="shared" si="12"/>
        <v>1</v>
      </c>
      <c r="P119" s="58">
        <f t="shared" si="13"/>
        <v>10</v>
      </c>
      <c r="Q119" s="58">
        <f t="shared" si="14"/>
        <v>0.46471963489724999</v>
      </c>
      <c r="R119" s="58">
        <f t="shared" si="15"/>
        <v>0.69306564331054688</v>
      </c>
      <c r="S119" s="67">
        <f t="shared" si="16"/>
        <v>0.95352803651027496</v>
      </c>
      <c r="T119" s="58" t="str">
        <f t="shared" si="17"/>
        <v>LightGBM</v>
      </c>
      <c r="U119" s="43">
        <v>419</v>
      </c>
      <c r="V119" s="43">
        <v>391.78894701273606</v>
      </c>
      <c r="W119" s="54">
        <v>0.13773974415690954</v>
      </c>
    </row>
    <row r="120" spans="1:23">
      <c r="A120" s="42" t="s">
        <v>265</v>
      </c>
      <c r="B120" s="43" t="s">
        <v>266</v>
      </c>
      <c r="C120" s="61" t="s">
        <v>255</v>
      </c>
      <c r="D120" s="43">
        <v>102</v>
      </c>
      <c r="E120" s="49">
        <v>43</v>
      </c>
      <c r="F120" s="49">
        <v>46</v>
      </c>
      <c r="G120" s="49">
        <v>36.993656807203315</v>
      </c>
      <c r="H120" s="49">
        <v>37.827037811279297</v>
      </c>
      <c r="I120" s="49">
        <v>36.993656807203315</v>
      </c>
      <c r="J120" s="49">
        <v>25.264453798547848</v>
      </c>
      <c r="K120" s="49">
        <v>48.722859815858783</v>
      </c>
      <c r="L120" s="49">
        <v>11.729203008655466</v>
      </c>
      <c r="M120" s="64">
        <f t="shared" si="10"/>
        <v>6.0063431927966846</v>
      </c>
      <c r="N120" s="67">
        <f t="shared" si="11"/>
        <v>0.13968239983248104</v>
      </c>
      <c r="O120" s="70">
        <f t="shared" si="12"/>
        <v>1</v>
      </c>
      <c r="P120" s="58">
        <f t="shared" si="13"/>
        <v>3</v>
      </c>
      <c r="Q120" s="58">
        <f t="shared" si="14"/>
        <v>6.0063431927966846</v>
      </c>
      <c r="R120" s="58">
        <f t="shared" si="15"/>
        <v>5.1729621887207031</v>
      </c>
      <c r="S120" s="67">
        <f t="shared" si="16"/>
        <v>-1.0021143975988949</v>
      </c>
      <c r="T120" s="58" t="str">
        <f t="shared" si="17"/>
        <v>Seasonal naive</v>
      </c>
      <c r="U120" s="43">
        <v>419</v>
      </c>
      <c r="V120" s="43">
        <v>391.78894701273606</v>
      </c>
      <c r="W120" s="54">
        <v>0.13773974415690954</v>
      </c>
    </row>
    <row r="121" spans="1:23">
      <c r="A121" s="42" t="s">
        <v>265</v>
      </c>
      <c r="B121" s="43" t="s">
        <v>266</v>
      </c>
      <c r="C121" s="61" t="s">
        <v>256</v>
      </c>
      <c r="D121" s="43">
        <v>103</v>
      </c>
      <c r="E121" s="49">
        <v>43</v>
      </c>
      <c r="F121" s="49">
        <v>35</v>
      </c>
      <c r="G121" s="49">
        <v>39.175372359201354</v>
      </c>
      <c r="H121" s="49">
        <v>41.039203643798828</v>
      </c>
      <c r="I121" s="49">
        <v>39.175372359201354</v>
      </c>
      <c r="J121" s="49">
        <v>26.772641536511571</v>
      </c>
      <c r="K121" s="49">
        <v>51.578103181891137</v>
      </c>
      <c r="L121" s="49">
        <v>12.402730822689785</v>
      </c>
      <c r="M121" s="64">
        <f t="shared" si="10"/>
        <v>3.8246276407986457</v>
      </c>
      <c r="N121" s="67">
        <f t="shared" si="11"/>
        <v>8.8944828855782462E-2</v>
      </c>
      <c r="O121" s="70">
        <f t="shared" si="12"/>
        <v>1</v>
      </c>
      <c r="P121" s="58">
        <f t="shared" si="13"/>
        <v>8</v>
      </c>
      <c r="Q121" s="58">
        <f t="shared" si="14"/>
        <v>3.8246276407986457</v>
      </c>
      <c r="R121" s="58">
        <f t="shared" si="15"/>
        <v>1.9607963562011719</v>
      </c>
      <c r="S121" s="67">
        <f t="shared" si="16"/>
        <v>0.52192154490016929</v>
      </c>
      <c r="T121" s="58" t="str">
        <f t="shared" si="17"/>
        <v>LSTM</v>
      </c>
      <c r="U121" s="43">
        <v>419</v>
      </c>
      <c r="V121" s="43">
        <v>391.78894701273606</v>
      </c>
      <c r="W121" s="54">
        <v>0.13773974415690954</v>
      </c>
    </row>
    <row r="122" spans="1:23">
      <c r="A122" s="42" t="s">
        <v>267</v>
      </c>
      <c r="B122" s="43" t="s">
        <v>266</v>
      </c>
      <c r="C122" s="61" t="s">
        <v>245</v>
      </c>
      <c r="D122" s="43">
        <v>92</v>
      </c>
      <c r="E122" s="49">
        <v>29</v>
      </c>
      <c r="F122" s="49">
        <v>30</v>
      </c>
      <c r="G122" s="49">
        <v>30.000850907884185</v>
      </c>
      <c r="H122" s="49">
        <v>29.536367416381836</v>
      </c>
      <c r="I122" s="49">
        <v>30.000850907884185</v>
      </c>
      <c r="J122" s="49">
        <v>20.430430361507717</v>
      </c>
      <c r="K122" s="49">
        <v>39.571271454260653</v>
      </c>
      <c r="L122" s="49">
        <v>9.5704205463764662</v>
      </c>
      <c r="M122" s="64">
        <f t="shared" si="10"/>
        <v>1.0008509078841854</v>
      </c>
      <c r="N122" s="67">
        <f t="shared" si="11"/>
        <v>3.4512100271868462E-2</v>
      </c>
      <c r="O122" s="70">
        <f t="shared" si="12"/>
        <v>1</v>
      </c>
      <c r="P122" s="58">
        <f t="shared" si="13"/>
        <v>1</v>
      </c>
      <c r="Q122" s="58">
        <f t="shared" si="14"/>
        <v>1.0008509078841854</v>
      </c>
      <c r="R122" s="58">
        <f t="shared" si="15"/>
        <v>0.53636741638183594</v>
      </c>
      <c r="S122" s="67">
        <f t="shared" si="16"/>
        <v>-8.5090788418540342E-4</v>
      </c>
      <c r="T122" s="58" t="str">
        <f t="shared" si="17"/>
        <v>LSTM</v>
      </c>
      <c r="U122" s="43">
        <v>386</v>
      </c>
      <c r="V122" s="43">
        <v>374.07741743835425</v>
      </c>
      <c r="W122" s="54">
        <v>0.17313234087721502</v>
      </c>
    </row>
    <row r="123" spans="1:23">
      <c r="A123" s="42" t="s">
        <v>267</v>
      </c>
      <c r="B123" s="43" t="s">
        <v>266</v>
      </c>
      <c r="C123" s="61" t="s">
        <v>246</v>
      </c>
      <c r="D123" s="43">
        <v>93</v>
      </c>
      <c r="E123" s="49">
        <v>27</v>
      </c>
      <c r="F123" s="49">
        <v>25</v>
      </c>
      <c r="G123" s="49">
        <v>27.096978068919963</v>
      </c>
      <c r="H123" s="49">
        <v>30.489850997924805</v>
      </c>
      <c r="I123" s="49">
        <v>27.096978068919963</v>
      </c>
      <c r="J123" s="49">
        <v>18.42302595706056</v>
      </c>
      <c r="K123" s="49">
        <v>35.770930180779366</v>
      </c>
      <c r="L123" s="49">
        <v>8.6739521118594052</v>
      </c>
      <c r="M123" s="64">
        <f t="shared" si="10"/>
        <v>9.6978068919963079E-2</v>
      </c>
      <c r="N123" s="67">
        <f t="shared" si="11"/>
        <v>3.5917803303690027E-3</v>
      </c>
      <c r="O123" s="70">
        <f t="shared" si="12"/>
        <v>1</v>
      </c>
      <c r="P123" s="58">
        <f t="shared" si="13"/>
        <v>2</v>
      </c>
      <c r="Q123" s="58">
        <f t="shared" si="14"/>
        <v>9.6978068919963079E-2</v>
      </c>
      <c r="R123" s="58">
        <f t="shared" si="15"/>
        <v>3.4898509979248047</v>
      </c>
      <c r="S123" s="67">
        <f t="shared" si="16"/>
        <v>0.95151096554001846</v>
      </c>
      <c r="T123" s="58" t="str">
        <f t="shared" si="17"/>
        <v>LightGBM</v>
      </c>
      <c r="U123" s="43">
        <v>386</v>
      </c>
      <c r="V123" s="43">
        <v>374.07741743835425</v>
      </c>
      <c r="W123" s="54">
        <v>0.17313234087721502</v>
      </c>
    </row>
    <row r="124" spans="1:23">
      <c r="A124" s="42" t="s">
        <v>267</v>
      </c>
      <c r="B124" s="43" t="s">
        <v>266</v>
      </c>
      <c r="C124" s="61" t="s">
        <v>247</v>
      </c>
      <c r="D124" s="43">
        <v>94</v>
      </c>
      <c r="E124" s="49">
        <v>25</v>
      </c>
      <c r="F124" s="49">
        <v>22</v>
      </c>
      <c r="G124" s="49">
        <v>28.734047015584821</v>
      </c>
      <c r="H124" s="49">
        <v>28.637201309204102</v>
      </c>
      <c r="I124" s="49">
        <v>28.734047015584821</v>
      </c>
      <c r="J124" s="49">
        <v>19.554707540986556</v>
      </c>
      <c r="K124" s="49">
        <v>37.913386490183086</v>
      </c>
      <c r="L124" s="49">
        <v>9.179339474598267</v>
      </c>
      <c r="M124" s="64">
        <f t="shared" si="10"/>
        <v>3.7340470155848209</v>
      </c>
      <c r="N124" s="67">
        <f t="shared" si="11"/>
        <v>0.14936188062339284</v>
      </c>
      <c r="O124" s="70">
        <f t="shared" si="12"/>
        <v>1</v>
      </c>
      <c r="P124" s="58">
        <f t="shared" si="13"/>
        <v>3</v>
      </c>
      <c r="Q124" s="58">
        <f t="shared" si="14"/>
        <v>3.7340470155848209</v>
      </c>
      <c r="R124" s="58">
        <f t="shared" si="15"/>
        <v>3.6372013092041016</v>
      </c>
      <c r="S124" s="67">
        <f t="shared" si="16"/>
        <v>-0.2446823385282737</v>
      </c>
      <c r="T124" s="58" t="str">
        <f t="shared" si="17"/>
        <v>Seasonal naive</v>
      </c>
      <c r="U124" s="43">
        <v>386</v>
      </c>
      <c r="V124" s="43">
        <v>374.07741743835425</v>
      </c>
      <c r="W124" s="54">
        <v>0.17313234087721502</v>
      </c>
    </row>
    <row r="125" spans="1:23">
      <c r="A125" s="42" t="s">
        <v>267</v>
      </c>
      <c r="B125" s="43" t="s">
        <v>266</v>
      </c>
      <c r="C125" s="61" t="s">
        <v>248</v>
      </c>
      <c r="D125" s="43">
        <v>95</v>
      </c>
      <c r="E125" s="49">
        <v>37</v>
      </c>
      <c r="F125" s="49">
        <v>24</v>
      </c>
      <c r="G125" s="49">
        <v>28.443396353584475</v>
      </c>
      <c r="H125" s="49">
        <v>28.291412353515625</v>
      </c>
      <c r="I125" s="49">
        <v>28.443396353584475</v>
      </c>
      <c r="J125" s="49">
        <v>19.353785031148593</v>
      </c>
      <c r="K125" s="49">
        <v>37.533007676020361</v>
      </c>
      <c r="L125" s="49">
        <v>9.0896113224358821</v>
      </c>
      <c r="M125" s="64">
        <f t="shared" si="10"/>
        <v>8.5566036464155246</v>
      </c>
      <c r="N125" s="67">
        <f t="shared" si="11"/>
        <v>0.23125955801123038</v>
      </c>
      <c r="O125" s="70">
        <f t="shared" si="12"/>
        <v>1</v>
      </c>
      <c r="P125" s="58">
        <f t="shared" si="13"/>
        <v>13</v>
      </c>
      <c r="Q125" s="58">
        <f t="shared" si="14"/>
        <v>8.5566036464155246</v>
      </c>
      <c r="R125" s="58">
        <f t="shared" si="15"/>
        <v>8.708587646484375</v>
      </c>
      <c r="S125" s="67">
        <f t="shared" si="16"/>
        <v>0.34179971950649812</v>
      </c>
      <c r="T125" s="58" t="str">
        <f t="shared" si="17"/>
        <v>LightGBM</v>
      </c>
      <c r="U125" s="43">
        <v>386</v>
      </c>
      <c r="V125" s="43">
        <v>374.07741743835425</v>
      </c>
      <c r="W125" s="54">
        <v>0.17313234087721502</v>
      </c>
    </row>
    <row r="126" spans="1:23">
      <c r="A126" s="42" t="s">
        <v>267</v>
      </c>
      <c r="B126" s="43" t="s">
        <v>266</v>
      </c>
      <c r="C126" s="61" t="s">
        <v>249</v>
      </c>
      <c r="D126" s="43">
        <v>96</v>
      </c>
      <c r="E126" s="49">
        <v>39</v>
      </c>
      <c r="F126" s="49">
        <v>32</v>
      </c>
      <c r="G126" s="49">
        <v>28.756848758721109</v>
      </c>
      <c r="H126" s="49">
        <v>31.544000625610352</v>
      </c>
      <c r="I126" s="49">
        <v>28.756848758721109</v>
      </c>
      <c r="J126" s="49">
        <v>19.570470049243347</v>
      </c>
      <c r="K126" s="49">
        <v>37.94322746819887</v>
      </c>
      <c r="L126" s="49">
        <v>9.1863787094777596</v>
      </c>
      <c r="M126" s="64">
        <f t="shared" si="10"/>
        <v>10.243151241278891</v>
      </c>
      <c r="N126" s="67">
        <f t="shared" si="11"/>
        <v>0.26264490362253567</v>
      </c>
      <c r="O126" s="70">
        <f t="shared" si="12"/>
        <v>0</v>
      </c>
      <c r="P126" s="58">
        <f t="shared" si="13"/>
        <v>7</v>
      </c>
      <c r="Q126" s="58">
        <f t="shared" si="14"/>
        <v>10.243151241278891</v>
      </c>
      <c r="R126" s="58">
        <f t="shared" si="15"/>
        <v>7.4559993743896484</v>
      </c>
      <c r="S126" s="67">
        <f t="shared" si="16"/>
        <v>-0.46330732018269871</v>
      </c>
      <c r="T126" s="58" t="str">
        <f t="shared" si="17"/>
        <v>Seasonal naive</v>
      </c>
      <c r="U126" s="43">
        <v>386</v>
      </c>
      <c r="V126" s="43">
        <v>374.07741743835425</v>
      </c>
      <c r="W126" s="54">
        <v>0.17313234087721502</v>
      </c>
    </row>
    <row r="127" spans="1:23">
      <c r="A127" s="42" t="s">
        <v>267</v>
      </c>
      <c r="B127" s="43" t="s">
        <v>266</v>
      </c>
      <c r="C127" s="61" t="s">
        <v>250</v>
      </c>
      <c r="D127" s="43">
        <v>97</v>
      </c>
      <c r="E127" s="49">
        <v>41</v>
      </c>
      <c r="F127" s="49">
        <v>33</v>
      </c>
      <c r="G127" s="49">
        <v>28.353311142719821</v>
      </c>
      <c r="H127" s="49">
        <v>34.702800750732422</v>
      </c>
      <c r="I127" s="49">
        <v>28.353311142719821</v>
      </c>
      <c r="J127" s="49">
        <v>19.291510455403134</v>
      </c>
      <c r="K127" s="49">
        <v>37.415111830036508</v>
      </c>
      <c r="L127" s="49">
        <v>9.061800687316687</v>
      </c>
      <c r="M127" s="64">
        <f t="shared" si="10"/>
        <v>12.646688857280179</v>
      </c>
      <c r="N127" s="67">
        <f t="shared" si="11"/>
        <v>0.30845582578732145</v>
      </c>
      <c r="O127" s="70">
        <f t="shared" si="12"/>
        <v>0</v>
      </c>
      <c r="P127" s="58">
        <f t="shared" si="13"/>
        <v>8</v>
      </c>
      <c r="Q127" s="58">
        <f t="shared" si="14"/>
        <v>12.646688857280179</v>
      </c>
      <c r="R127" s="58">
        <f t="shared" si="15"/>
        <v>6.2971992492675781</v>
      </c>
      <c r="S127" s="67">
        <f t="shared" si="16"/>
        <v>-0.58083610716002232</v>
      </c>
      <c r="T127" s="58" t="str">
        <f t="shared" si="17"/>
        <v>LSTM</v>
      </c>
      <c r="U127" s="43">
        <v>386</v>
      </c>
      <c r="V127" s="43">
        <v>374.07741743835425</v>
      </c>
      <c r="W127" s="54">
        <v>0.17313234087721502</v>
      </c>
    </row>
    <row r="128" spans="1:23">
      <c r="A128" s="42" t="s">
        <v>267</v>
      </c>
      <c r="B128" s="43" t="s">
        <v>266</v>
      </c>
      <c r="C128" s="61" t="s">
        <v>251</v>
      </c>
      <c r="D128" s="43">
        <v>98</v>
      </c>
      <c r="E128" s="49">
        <v>36</v>
      </c>
      <c r="F128" s="49">
        <v>40</v>
      </c>
      <c r="G128" s="49">
        <v>33.946485572774222</v>
      </c>
      <c r="H128" s="49">
        <v>36.048904418945312</v>
      </c>
      <c r="I128" s="49">
        <v>33.946485572774222</v>
      </c>
      <c r="J128" s="49">
        <v>23.157989329780172</v>
      </c>
      <c r="K128" s="49">
        <v>44.734981815768272</v>
      </c>
      <c r="L128" s="49">
        <v>10.788496242994048</v>
      </c>
      <c r="M128" s="64">
        <f t="shared" si="10"/>
        <v>2.0535144272257781</v>
      </c>
      <c r="N128" s="67">
        <f t="shared" si="11"/>
        <v>5.7042067422938283E-2</v>
      </c>
      <c r="O128" s="70">
        <f t="shared" si="12"/>
        <v>1</v>
      </c>
      <c r="P128" s="58">
        <f t="shared" si="13"/>
        <v>4</v>
      </c>
      <c r="Q128" s="58">
        <f t="shared" si="14"/>
        <v>2.0535144272257781</v>
      </c>
      <c r="R128" s="58">
        <f t="shared" si="15"/>
        <v>4.89044189453125E-2</v>
      </c>
      <c r="S128" s="67">
        <f t="shared" si="16"/>
        <v>0.48662139319355546</v>
      </c>
      <c r="T128" s="58" t="str">
        <f t="shared" si="17"/>
        <v>LSTM</v>
      </c>
      <c r="U128" s="43">
        <v>386</v>
      </c>
      <c r="V128" s="43">
        <v>374.07741743835425</v>
      </c>
      <c r="W128" s="54">
        <v>0.17313234087721502</v>
      </c>
    </row>
    <row r="129" spans="1:23">
      <c r="A129" s="42" t="s">
        <v>267</v>
      </c>
      <c r="B129" s="43" t="s">
        <v>266</v>
      </c>
      <c r="C129" s="61" t="s">
        <v>252</v>
      </c>
      <c r="D129" s="43">
        <v>99</v>
      </c>
      <c r="E129" s="49">
        <v>35</v>
      </c>
      <c r="F129" s="49">
        <v>28</v>
      </c>
      <c r="G129" s="49">
        <v>32.938095846263465</v>
      </c>
      <c r="H129" s="49">
        <v>35.080486297607422</v>
      </c>
      <c r="I129" s="49">
        <v>32.938095846263465</v>
      </c>
      <c r="J129" s="49">
        <v>22.460904405386934</v>
      </c>
      <c r="K129" s="49">
        <v>43.415287287139996</v>
      </c>
      <c r="L129" s="49">
        <v>10.477191440876533</v>
      </c>
      <c r="M129" s="64">
        <f t="shared" si="10"/>
        <v>2.0619041537365348</v>
      </c>
      <c r="N129" s="67">
        <f t="shared" si="11"/>
        <v>5.8911547249615281E-2</v>
      </c>
      <c r="O129" s="70">
        <f t="shared" si="12"/>
        <v>1</v>
      </c>
      <c r="P129" s="58">
        <f t="shared" si="13"/>
        <v>7</v>
      </c>
      <c r="Q129" s="58">
        <f t="shared" si="14"/>
        <v>2.0619041537365348</v>
      </c>
      <c r="R129" s="58">
        <f t="shared" si="15"/>
        <v>8.0486297607421875E-2</v>
      </c>
      <c r="S129" s="67">
        <f t="shared" si="16"/>
        <v>0.70544226375192354</v>
      </c>
      <c r="T129" s="58" t="str">
        <f t="shared" si="17"/>
        <v>LSTM</v>
      </c>
      <c r="U129" s="43">
        <v>386</v>
      </c>
      <c r="V129" s="43">
        <v>374.07741743835425</v>
      </c>
      <c r="W129" s="54">
        <v>0.17313234087721502</v>
      </c>
    </row>
    <row r="130" spans="1:23">
      <c r="A130" s="42" t="s">
        <v>267</v>
      </c>
      <c r="B130" s="43" t="s">
        <v>266</v>
      </c>
      <c r="C130" s="61" t="s">
        <v>253</v>
      </c>
      <c r="D130" s="43">
        <v>100</v>
      </c>
      <c r="E130" s="49">
        <v>22</v>
      </c>
      <c r="F130" s="49">
        <v>22</v>
      </c>
      <c r="G130" s="49">
        <v>33.758878934831117</v>
      </c>
      <c r="H130" s="49">
        <v>35.435573577880859</v>
      </c>
      <c r="I130" s="49">
        <v>33.758878934831117</v>
      </c>
      <c r="J130" s="49">
        <v>23.028299631850825</v>
      </c>
      <c r="K130" s="49">
        <v>44.489458237811405</v>
      </c>
      <c r="L130" s="49">
        <v>10.730579302980292</v>
      </c>
      <c r="M130" s="64">
        <f t="shared" si="10"/>
        <v>11.758878934831117</v>
      </c>
      <c r="N130" s="67">
        <f t="shared" si="11"/>
        <v>0.53449449703777807</v>
      </c>
      <c r="O130" s="70">
        <f t="shared" si="12"/>
        <v>0</v>
      </c>
      <c r="P130" s="58">
        <f t="shared" si="13"/>
        <v>0</v>
      </c>
      <c r="Q130" s="58">
        <f t="shared" si="14"/>
        <v>11.758878934831117</v>
      </c>
      <c r="R130" s="58">
        <f t="shared" si="15"/>
        <v>13.435573577880859</v>
      </c>
      <c r="S130" s="67">
        <f t="shared" si="16"/>
        <v>0</v>
      </c>
      <c r="T130" s="58" t="str">
        <f t="shared" si="17"/>
        <v>Seasonal naive</v>
      </c>
      <c r="U130" s="43">
        <v>386</v>
      </c>
      <c r="V130" s="43">
        <v>374.07741743835425</v>
      </c>
      <c r="W130" s="54">
        <v>0.17313234087721502</v>
      </c>
    </row>
    <row r="131" spans="1:23">
      <c r="A131" s="42" t="s">
        <v>267</v>
      </c>
      <c r="B131" s="43" t="s">
        <v>266</v>
      </c>
      <c r="C131" s="61" t="s">
        <v>254</v>
      </c>
      <c r="D131" s="43">
        <v>101</v>
      </c>
      <c r="E131" s="49">
        <v>25</v>
      </c>
      <c r="F131" s="49">
        <v>29</v>
      </c>
      <c r="G131" s="49">
        <v>31.679979830650893</v>
      </c>
      <c r="H131" s="49">
        <v>31.488641738891602</v>
      </c>
      <c r="I131" s="49">
        <v>31.679979830650893</v>
      </c>
      <c r="J131" s="49">
        <v>21.591187385702618</v>
      </c>
      <c r="K131" s="49">
        <v>41.768772275599169</v>
      </c>
      <c r="L131" s="49">
        <v>10.088792444948274</v>
      </c>
      <c r="M131" s="64">
        <f t="shared" si="10"/>
        <v>6.6799798306508933</v>
      </c>
      <c r="N131" s="67">
        <f t="shared" si="11"/>
        <v>0.26719919322603575</v>
      </c>
      <c r="O131" s="70">
        <f t="shared" si="12"/>
        <v>1</v>
      </c>
      <c r="P131" s="58">
        <f t="shared" si="13"/>
        <v>4</v>
      </c>
      <c r="Q131" s="58">
        <f t="shared" si="14"/>
        <v>6.6799798306508933</v>
      </c>
      <c r="R131" s="58">
        <f t="shared" si="15"/>
        <v>6.4886417388916016</v>
      </c>
      <c r="S131" s="67">
        <f t="shared" si="16"/>
        <v>-0.66999495766272332</v>
      </c>
      <c r="T131" s="58" t="str">
        <f t="shared" si="17"/>
        <v>Seasonal naive</v>
      </c>
      <c r="U131" s="43">
        <v>386</v>
      </c>
      <c r="V131" s="43">
        <v>374.07741743835425</v>
      </c>
      <c r="W131" s="54">
        <v>0.17313234087721502</v>
      </c>
    </row>
    <row r="132" spans="1:23">
      <c r="A132" s="42" t="s">
        <v>267</v>
      </c>
      <c r="B132" s="43" t="s">
        <v>266</v>
      </c>
      <c r="C132" s="61" t="s">
        <v>255</v>
      </c>
      <c r="D132" s="43">
        <v>102</v>
      </c>
      <c r="E132" s="49">
        <v>38</v>
      </c>
      <c r="F132" s="49">
        <v>38</v>
      </c>
      <c r="G132" s="49">
        <v>34.186029255811526</v>
      </c>
      <c r="H132" s="49">
        <v>31.40522575378418</v>
      </c>
      <c r="I132" s="49">
        <v>34.186029255811526</v>
      </c>
      <c r="J132" s="49">
        <v>23.323582339892177</v>
      </c>
      <c r="K132" s="49">
        <v>45.048476171730876</v>
      </c>
      <c r="L132" s="49">
        <v>10.862446915919348</v>
      </c>
      <c r="M132" s="64">
        <f t="shared" si="10"/>
        <v>3.8139707441884738</v>
      </c>
      <c r="N132" s="67">
        <f t="shared" si="11"/>
        <v>0.10036765116285458</v>
      </c>
      <c r="O132" s="70">
        <f t="shared" si="12"/>
        <v>1</v>
      </c>
      <c r="P132" s="58">
        <f t="shared" si="13"/>
        <v>0</v>
      </c>
      <c r="Q132" s="58">
        <f t="shared" si="14"/>
        <v>3.8139707441884738</v>
      </c>
      <c r="R132" s="58">
        <f t="shared" si="15"/>
        <v>6.5947742462158203</v>
      </c>
      <c r="S132" s="67">
        <f t="shared" si="16"/>
        <v>0</v>
      </c>
      <c r="T132" s="58" t="str">
        <f t="shared" si="17"/>
        <v>Seasonal naive</v>
      </c>
      <c r="U132" s="43">
        <v>386</v>
      </c>
      <c r="V132" s="43">
        <v>374.07741743835425</v>
      </c>
      <c r="W132" s="54">
        <v>0.17313234087721502</v>
      </c>
    </row>
    <row r="133" spans="1:23">
      <c r="A133" s="42" t="s">
        <v>267</v>
      </c>
      <c r="B133" s="43" t="s">
        <v>266</v>
      </c>
      <c r="C133" s="61" t="s">
        <v>256</v>
      </c>
      <c r="D133" s="43">
        <v>103</v>
      </c>
      <c r="E133" s="49">
        <v>32</v>
      </c>
      <c r="F133" s="49">
        <v>34</v>
      </c>
      <c r="G133" s="49">
        <v>36.182515750608637</v>
      </c>
      <c r="H133" s="49">
        <v>35.813861846923828</v>
      </c>
      <c r="I133" s="49">
        <v>36.182515750608637</v>
      </c>
      <c r="J133" s="49">
        <v>24.703723966377627</v>
      </c>
      <c r="K133" s="49">
        <v>47.661307534839651</v>
      </c>
      <c r="L133" s="49">
        <v>11.47879178423101</v>
      </c>
      <c r="M133" s="64">
        <f t="shared" si="10"/>
        <v>4.182515750608637</v>
      </c>
      <c r="N133" s="67">
        <f t="shared" si="11"/>
        <v>0.13070361720651991</v>
      </c>
      <c r="O133" s="70">
        <f t="shared" si="12"/>
        <v>1</v>
      </c>
      <c r="P133" s="58">
        <f t="shared" si="13"/>
        <v>2</v>
      </c>
      <c r="Q133" s="58">
        <f t="shared" si="14"/>
        <v>4.182515750608637</v>
      </c>
      <c r="R133" s="58">
        <f t="shared" si="15"/>
        <v>3.8138618469238281</v>
      </c>
      <c r="S133" s="67">
        <f t="shared" si="16"/>
        <v>-1.0912578753043185</v>
      </c>
      <c r="T133" s="58" t="str">
        <f t="shared" si="17"/>
        <v>Seasonal naive</v>
      </c>
      <c r="U133" s="43">
        <v>386</v>
      </c>
      <c r="V133" s="43">
        <v>374.07741743835425</v>
      </c>
      <c r="W133" s="54">
        <v>0.17313234087721502</v>
      </c>
    </row>
    <row r="134" spans="1:23">
      <c r="A134" s="42" t="s">
        <v>268</v>
      </c>
      <c r="B134" s="43" t="s">
        <v>266</v>
      </c>
      <c r="C134" s="61" t="s">
        <v>245</v>
      </c>
      <c r="D134" s="43">
        <v>92</v>
      </c>
      <c r="E134" s="49">
        <v>29</v>
      </c>
      <c r="F134" s="49">
        <v>16</v>
      </c>
      <c r="G134" s="49">
        <v>18.262936234497349</v>
      </c>
      <c r="H134" s="49">
        <v>17.371580123901367</v>
      </c>
      <c r="I134" s="49">
        <v>18.262936234497349</v>
      </c>
      <c r="J134" s="49">
        <v>12.316183312457785</v>
      </c>
      <c r="K134" s="49">
        <v>24.209689156536914</v>
      </c>
      <c r="L134" s="49">
        <v>5.9467529220395638</v>
      </c>
      <c r="M134" s="64">
        <f t="shared" si="10"/>
        <v>10.737063765502651</v>
      </c>
      <c r="N134" s="67">
        <f t="shared" si="11"/>
        <v>0.37024357812078107</v>
      </c>
      <c r="O134" s="70">
        <f t="shared" si="12"/>
        <v>0</v>
      </c>
      <c r="P134" s="58">
        <f t="shared" si="13"/>
        <v>13</v>
      </c>
      <c r="Q134" s="58">
        <f t="shared" si="14"/>
        <v>10.737063765502651</v>
      </c>
      <c r="R134" s="58">
        <f t="shared" si="15"/>
        <v>11.628419876098633</v>
      </c>
      <c r="S134" s="67">
        <f t="shared" si="16"/>
        <v>0.17407201803825767</v>
      </c>
      <c r="T134" s="58" t="str">
        <f t="shared" si="17"/>
        <v>LightGBM</v>
      </c>
      <c r="U134" s="43">
        <v>279</v>
      </c>
      <c r="V134" s="43">
        <v>255.91668318100326</v>
      </c>
      <c r="W134" s="54">
        <v>0.13701802200834745</v>
      </c>
    </row>
    <row r="135" spans="1:23">
      <c r="A135" s="42" t="s">
        <v>268</v>
      </c>
      <c r="B135" s="43" t="s">
        <v>266</v>
      </c>
      <c r="C135" s="61" t="s">
        <v>246</v>
      </c>
      <c r="D135" s="43">
        <v>93</v>
      </c>
      <c r="E135" s="49">
        <v>23</v>
      </c>
      <c r="F135" s="49">
        <v>16</v>
      </c>
      <c r="G135" s="49">
        <v>21.302068560187227</v>
      </c>
      <c r="H135" s="49">
        <v>20.578561782836914</v>
      </c>
      <c r="I135" s="49">
        <v>21.302068560187227</v>
      </c>
      <c r="J135" s="49">
        <v>14.417090602345754</v>
      </c>
      <c r="K135" s="49">
        <v>28.187046518028701</v>
      </c>
      <c r="L135" s="49">
        <v>6.8849779578414729</v>
      </c>
      <c r="M135" s="64">
        <f t="shared" si="10"/>
        <v>1.6979314398127734</v>
      </c>
      <c r="N135" s="67">
        <f t="shared" si="11"/>
        <v>7.3823106078816231E-2</v>
      </c>
      <c r="O135" s="70">
        <f t="shared" si="12"/>
        <v>1</v>
      </c>
      <c r="P135" s="58">
        <f t="shared" si="13"/>
        <v>7</v>
      </c>
      <c r="Q135" s="58">
        <f t="shared" si="14"/>
        <v>1.6979314398127734</v>
      </c>
      <c r="R135" s="58">
        <f t="shared" si="15"/>
        <v>2.4214382171630859</v>
      </c>
      <c r="S135" s="67">
        <f t="shared" si="16"/>
        <v>0.7574383657410324</v>
      </c>
      <c r="T135" s="58" t="str">
        <f t="shared" si="17"/>
        <v>LightGBM</v>
      </c>
      <c r="U135" s="43">
        <v>279</v>
      </c>
      <c r="V135" s="43">
        <v>255.91668318100326</v>
      </c>
      <c r="W135" s="54">
        <v>0.13701802200834745</v>
      </c>
    </row>
    <row r="136" spans="1:23">
      <c r="A136" s="42" t="s">
        <v>268</v>
      </c>
      <c r="B136" s="43" t="s">
        <v>266</v>
      </c>
      <c r="C136" s="61" t="s">
        <v>247</v>
      </c>
      <c r="D136" s="43">
        <v>94</v>
      </c>
      <c r="E136" s="49">
        <v>18</v>
      </c>
      <c r="F136" s="49">
        <v>12</v>
      </c>
      <c r="G136" s="49">
        <v>18.959838635446665</v>
      </c>
      <c r="H136" s="49">
        <v>20.858539581298828</v>
      </c>
      <c r="I136" s="49">
        <v>18.959838635446665</v>
      </c>
      <c r="J136" s="49">
        <v>12.797941649243102</v>
      </c>
      <c r="K136" s="49">
        <v>25.121735621650231</v>
      </c>
      <c r="L136" s="49">
        <v>6.1618969862035637</v>
      </c>
      <c r="M136" s="64">
        <f t="shared" si="10"/>
        <v>0.95983863544666548</v>
      </c>
      <c r="N136" s="67">
        <f t="shared" si="11"/>
        <v>5.3324368635925858E-2</v>
      </c>
      <c r="O136" s="70">
        <f t="shared" si="12"/>
        <v>1</v>
      </c>
      <c r="P136" s="58">
        <f t="shared" si="13"/>
        <v>6</v>
      </c>
      <c r="Q136" s="58">
        <f t="shared" si="14"/>
        <v>0.95983863544666548</v>
      </c>
      <c r="R136" s="58">
        <f t="shared" si="15"/>
        <v>2.8585395812988281</v>
      </c>
      <c r="S136" s="67">
        <f t="shared" si="16"/>
        <v>0.84002689409222242</v>
      </c>
      <c r="T136" s="58" t="str">
        <f t="shared" si="17"/>
        <v>LightGBM</v>
      </c>
      <c r="U136" s="43">
        <v>279</v>
      </c>
      <c r="V136" s="43">
        <v>255.91668318100326</v>
      </c>
      <c r="W136" s="54">
        <v>0.13701802200834745</v>
      </c>
    </row>
    <row r="137" spans="1:23">
      <c r="A137" s="42" t="s">
        <v>268</v>
      </c>
      <c r="B137" s="43" t="s">
        <v>266</v>
      </c>
      <c r="C137" s="61" t="s">
        <v>248</v>
      </c>
      <c r="D137" s="43">
        <v>95</v>
      </c>
      <c r="E137" s="49">
        <v>21</v>
      </c>
      <c r="F137" s="49">
        <v>18</v>
      </c>
      <c r="G137" s="49">
        <v>19.47847081434692</v>
      </c>
      <c r="H137" s="49">
        <v>19.609455108642578</v>
      </c>
      <c r="I137" s="49">
        <v>19.47847081434692</v>
      </c>
      <c r="J137" s="49">
        <v>13.156464414511209</v>
      </c>
      <c r="K137" s="49">
        <v>25.800477214182632</v>
      </c>
      <c r="L137" s="49">
        <v>6.3220063998357121</v>
      </c>
      <c r="M137" s="64">
        <f t="shared" si="10"/>
        <v>1.5215291856530797</v>
      </c>
      <c r="N137" s="67">
        <f t="shared" si="11"/>
        <v>7.2453770745384755E-2</v>
      </c>
      <c r="O137" s="70">
        <f t="shared" si="12"/>
        <v>1</v>
      </c>
      <c r="P137" s="58">
        <f t="shared" si="13"/>
        <v>3</v>
      </c>
      <c r="Q137" s="58">
        <f t="shared" si="14"/>
        <v>1.5215291856530797</v>
      </c>
      <c r="R137" s="58">
        <f t="shared" si="15"/>
        <v>1.3905448913574219</v>
      </c>
      <c r="S137" s="67">
        <f t="shared" si="16"/>
        <v>0.4928236047823068</v>
      </c>
      <c r="T137" s="58" t="str">
        <f t="shared" si="17"/>
        <v>LSTM</v>
      </c>
      <c r="U137" s="43">
        <v>279</v>
      </c>
      <c r="V137" s="43">
        <v>255.91668318100326</v>
      </c>
      <c r="W137" s="54">
        <v>0.13701802200834745</v>
      </c>
    </row>
    <row r="138" spans="1:23">
      <c r="A138" s="42" t="s">
        <v>268</v>
      </c>
      <c r="B138" s="43" t="s">
        <v>266</v>
      </c>
      <c r="C138" s="61" t="s">
        <v>249</v>
      </c>
      <c r="D138" s="43">
        <v>96</v>
      </c>
      <c r="E138" s="49">
        <v>20</v>
      </c>
      <c r="F138" s="49">
        <v>18</v>
      </c>
      <c r="G138" s="49">
        <v>20.932378308923663</v>
      </c>
      <c r="H138" s="49">
        <v>22.618101119995117</v>
      </c>
      <c r="I138" s="49">
        <v>20.932378308923663</v>
      </c>
      <c r="J138" s="49">
        <v>14.161529191835658</v>
      </c>
      <c r="K138" s="49">
        <v>27.703227426011669</v>
      </c>
      <c r="L138" s="49">
        <v>6.7708491170880061</v>
      </c>
      <c r="M138" s="64">
        <f t="shared" si="10"/>
        <v>0.93237830892366347</v>
      </c>
      <c r="N138" s="67">
        <f t="shared" si="11"/>
        <v>4.6618915446183171E-2</v>
      </c>
      <c r="O138" s="70">
        <f t="shared" si="12"/>
        <v>1</v>
      </c>
      <c r="P138" s="58">
        <f t="shared" si="13"/>
        <v>2</v>
      </c>
      <c r="Q138" s="58">
        <f t="shared" si="14"/>
        <v>0.93237830892366347</v>
      </c>
      <c r="R138" s="58">
        <f t="shared" si="15"/>
        <v>2.6181011199951172</v>
      </c>
      <c r="S138" s="67">
        <f t="shared" si="16"/>
        <v>0.53381084553816827</v>
      </c>
      <c r="T138" s="58" t="str">
        <f t="shared" si="17"/>
        <v>LightGBM</v>
      </c>
      <c r="U138" s="43">
        <v>279</v>
      </c>
      <c r="V138" s="43">
        <v>255.91668318100326</v>
      </c>
      <c r="W138" s="54">
        <v>0.13701802200834745</v>
      </c>
    </row>
    <row r="139" spans="1:23">
      <c r="A139" s="42" t="s">
        <v>268</v>
      </c>
      <c r="B139" s="43" t="s">
        <v>266</v>
      </c>
      <c r="C139" s="61" t="s">
        <v>250</v>
      </c>
      <c r="D139" s="43">
        <v>97</v>
      </c>
      <c r="E139" s="49">
        <v>18</v>
      </c>
      <c r="F139" s="49">
        <v>19</v>
      </c>
      <c r="G139" s="49">
        <v>20.787704177301848</v>
      </c>
      <c r="H139" s="49">
        <v>21.787149429321289</v>
      </c>
      <c r="I139" s="49">
        <v>20.787704177301848</v>
      </c>
      <c r="J139" s="49">
        <v>14.061518101428961</v>
      </c>
      <c r="K139" s="49">
        <v>27.513890253174736</v>
      </c>
      <c r="L139" s="49">
        <v>6.7261860758728869</v>
      </c>
      <c r="M139" s="64">
        <f t="shared" si="10"/>
        <v>2.7877041773018476</v>
      </c>
      <c r="N139" s="67">
        <f t="shared" si="11"/>
        <v>0.1548724542945471</v>
      </c>
      <c r="O139" s="70">
        <f t="shared" si="12"/>
        <v>1</v>
      </c>
      <c r="P139" s="58">
        <f t="shared" si="13"/>
        <v>1</v>
      </c>
      <c r="Q139" s="58">
        <f t="shared" si="14"/>
        <v>2.7877041773018476</v>
      </c>
      <c r="R139" s="58">
        <f t="shared" si="15"/>
        <v>3.7871494293212891</v>
      </c>
      <c r="S139" s="67">
        <f t="shared" si="16"/>
        <v>-1.7877041773018476</v>
      </c>
      <c r="T139" s="58" t="str">
        <f t="shared" si="17"/>
        <v>Seasonal naive</v>
      </c>
      <c r="U139" s="43">
        <v>279</v>
      </c>
      <c r="V139" s="43">
        <v>255.91668318100326</v>
      </c>
      <c r="W139" s="54">
        <v>0.13701802200834745</v>
      </c>
    </row>
    <row r="140" spans="1:23">
      <c r="A140" s="42" t="s">
        <v>268</v>
      </c>
      <c r="B140" s="43" t="s">
        <v>266</v>
      </c>
      <c r="C140" s="61" t="s">
        <v>251</v>
      </c>
      <c r="D140" s="43">
        <v>98</v>
      </c>
      <c r="E140" s="49">
        <v>26</v>
      </c>
      <c r="F140" s="49">
        <v>13</v>
      </c>
      <c r="G140" s="49">
        <v>21.793167161152763</v>
      </c>
      <c r="H140" s="49">
        <v>20.555215835571289</v>
      </c>
      <c r="I140" s="49">
        <v>21.793167161152763</v>
      </c>
      <c r="J140" s="49">
        <v>14.756579811848361</v>
      </c>
      <c r="K140" s="49">
        <v>28.829754510457164</v>
      </c>
      <c r="L140" s="49">
        <v>7.0365873493044022</v>
      </c>
      <c r="M140" s="64">
        <f t="shared" si="10"/>
        <v>4.2068328388472374</v>
      </c>
      <c r="N140" s="67">
        <f t="shared" si="11"/>
        <v>0.16180126303258605</v>
      </c>
      <c r="O140" s="70">
        <f t="shared" si="12"/>
        <v>1</v>
      </c>
      <c r="P140" s="58">
        <f t="shared" si="13"/>
        <v>13</v>
      </c>
      <c r="Q140" s="58">
        <f t="shared" si="14"/>
        <v>4.2068328388472374</v>
      </c>
      <c r="R140" s="58">
        <f t="shared" si="15"/>
        <v>5.4447841644287109</v>
      </c>
      <c r="S140" s="67">
        <f t="shared" si="16"/>
        <v>0.67639747393482796</v>
      </c>
      <c r="T140" s="58" t="str">
        <f t="shared" si="17"/>
        <v>LightGBM</v>
      </c>
      <c r="U140" s="43">
        <v>279</v>
      </c>
      <c r="V140" s="43">
        <v>255.91668318100326</v>
      </c>
      <c r="W140" s="54">
        <v>0.13701802200834745</v>
      </c>
    </row>
    <row r="141" spans="1:23">
      <c r="A141" s="42" t="s">
        <v>268</v>
      </c>
      <c r="B141" s="43" t="s">
        <v>266</v>
      </c>
      <c r="C141" s="61" t="s">
        <v>252</v>
      </c>
      <c r="D141" s="43">
        <v>99</v>
      </c>
      <c r="E141" s="49">
        <v>21</v>
      </c>
      <c r="F141" s="49">
        <v>15</v>
      </c>
      <c r="G141" s="49">
        <v>22.198813001097765</v>
      </c>
      <c r="H141" s="49">
        <v>23.677133560180664</v>
      </c>
      <c r="I141" s="49">
        <v>22.198813001097765</v>
      </c>
      <c r="J141" s="49">
        <v>15.036996789763176</v>
      </c>
      <c r="K141" s="49">
        <v>29.360629212432354</v>
      </c>
      <c r="L141" s="49">
        <v>7.161816211334588</v>
      </c>
      <c r="M141" s="64">
        <f t="shared" si="10"/>
        <v>1.1988130010977649</v>
      </c>
      <c r="N141" s="67">
        <f t="shared" si="11"/>
        <v>5.7086333385607854E-2</v>
      </c>
      <c r="O141" s="70">
        <f t="shared" si="12"/>
        <v>1</v>
      </c>
      <c r="P141" s="58">
        <f t="shared" si="13"/>
        <v>6</v>
      </c>
      <c r="Q141" s="58">
        <f t="shared" si="14"/>
        <v>1.1988130010977649</v>
      </c>
      <c r="R141" s="58">
        <f t="shared" si="15"/>
        <v>2.6771335601806641</v>
      </c>
      <c r="S141" s="67">
        <f t="shared" si="16"/>
        <v>0.80019783315037252</v>
      </c>
      <c r="T141" s="58" t="str">
        <f t="shared" si="17"/>
        <v>LightGBM</v>
      </c>
      <c r="U141" s="43">
        <v>279</v>
      </c>
      <c r="V141" s="43">
        <v>255.91668318100326</v>
      </c>
      <c r="W141" s="54">
        <v>0.13701802200834745</v>
      </c>
    </row>
    <row r="142" spans="1:23">
      <c r="A142" s="42" t="s">
        <v>268</v>
      </c>
      <c r="B142" s="43" t="s">
        <v>266</v>
      </c>
      <c r="C142" s="61" t="s">
        <v>253</v>
      </c>
      <c r="D142" s="43">
        <v>100</v>
      </c>
      <c r="E142" s="49">
        <v>26</v>
      </c>
      <c r="F142" s="49">
        <v>19</v>
      </c>
      <c r="G142" s="49">
        <v>23.006835703398895</v>
      </c>
      <c r="H142" s="49">
        <v>22.490076065063477</v>
      </c>
      <c r="I142" s="49">
        <v>23.006835703398895</v>
      </c>
      <c r="J142" s="49">
        <v>15.595570949667213</v>
      </c>
      <c r="K142" s="49">
        <v>30.418100457130578</v>
      </c>
      <c r="L142" s="49">
        <v>7.4112647537316825</v>
      </c>
      <c r="M142" s="64">
        <f t="shared" ref="M142:M205" si="18">ABS(E142-I142)</f>
        <v>2.9931642966011047</v>
      </c>
      <c r="N142" s="67">
        <f t="shared" ref="N142:N205" si="19">IF(E142=0,0,M142/E142)</f>
        <v>0.1151217037154271</v>
      </c>
      <c r="O142" s="70">
        <f t="shared" ref="O142:O205" si="20">--AND(E142&gt;=J142,E142&lt;=K142)</f>
        <v>1</v>
      </c>
      <c r="P142" s="58">
        <f t="shared" ref="P142:P205" si="21">ABS(E142-F142)</f>
        <v>7</v>
      </c>
      <c r="Q142" s="58">
        <f t="shared" ref="Q142:Q205" si="22">ABS(E142-G142)</f>
        <v>2.9931642966011047</v>
      </c>
      <c r="R142" s="58">
        <f t="shared" ref="R142:R205" si="23">ABS(E142-H142)</f>
        <v>3.5099239349365234</v>
      </c>
      <c r="S142" s="67">
        <f t="shared" ref="S142:S205" si="24">IF(P142=0,0,1-M142/P142)</f>
        <v>0.57240510048555648</v>
      </c>
      <c r="T142" s="58" t="str">
        <f t="shared" ref="T142:T205" si="25">IF(Q142=MIN(P142:R142),"LightGBM",IF(R142=MIN(P142:R142),"LSTM","Seasonal naive"))</f>
        <v>LightGBM</v>
      </c>
      <c r="U142" s="43">
        <v>279</v>
      </c>
      <c r="V142" s="43">
        <v>255.91668318100326</v>
      </c>
      <c r="W142" s="54">
        <v>0.13701802200834745</v>
      </c>
    </row>
    <row r="143" spans="1:23">
      <c r="A143" s="42" t="s">
        <v>268</v>
      </c>
      <c r="B143" s="43" t="s">
        <v>266</v>
      </c>
      <c r="C143" s="61" t="s">
        <v>254</v>
      </c>
      <c r="D143" s="43">
        <v>101</v>
      </c>
      <c r="E143" s="49">
        <v>22</v>
      </c>
      <c r="F143" s="49">
        <v>32</v>
      </c>
      <c r="G143" s="49">
        <v>23.202736000944245</v>
      </c>
      <c r="H143" s="49">
        <v>24.115041732788086</v>
      </c>
      <c r="I143" s="49">
        <v>23.202736000944245</v>
      </c>
      <c r="J143" s="49">
        <v>15.730993931985306</v>
      </c>
      <c r="K143" s="49">
        <v>30.674478069903184</v>
      </c>
      <c r="L143" s="49">
        <v>7.4717420689589389</v>
      </c>
      <c r="M143" s="64">
        <f t="shared" si="18"/>
        <v>1.2027360009442454</v>
      </c>
      <c r="N143" s="67">
        <f t="shared" si="19"/>
        <v>5.4669818224738424E-2</v>
      </c>
      <c r="O143" s="70">
        <f t="shared" si="20"/>
        <v>1</v>
      </c>
      <c r="P143" s="58">
        <f t="shared" si="21"/>
        <v>10</v>
      </c>
      <c r="Q143" s="58">
        <f t="shared" si="22"/>
        <v>1.2027360009442454</v>
      </c>
      <c r="R143" s="58">
        <f t="shared" si="23"/>
        <v>2.1150417327880859</v>
      </c>
      <c r="S143" s="67">
        <f t="shared" si="24"/>
        <v>0.87972639990557544</v>
      </c>
      <c r="T143" s="58" t="str">
        <f t="shared" si="25"/>
        <v>LightGBM</v>
      </c>
      <c r="U143" s="43">
        <v>279</v>
      </c>
      <c r="V143" s="43">
        <v>255.91668318100326</v>
      </c>
      <c r="W143" s="54">
        <v>0.13701802200834745</v>
      </c>
    </row>
    <row r="144" spans="1:23">
      <c r="A144" s="42" t="s">
        <v>268</v>
      </c>
      <c r="B144" s="43" t="s">
        <v>266</v>
      </c>
      <c r="C144" s="61" t="s">
        <v>255</v>
      </c>
      <c r="D144" s="43">
        <v>102</v>
      </c>
      <c r="E144" s="49">
        <v>22</v>
      </c>
      <c r="F144" s="49">
        <v>24</v>
      </c>
      <c r="G144" s="49">
        <v>22.490885536951915</v>
      </c>
      <c r="H144" s="49">
        <v>23.867809295654297</v>
      </c>
      <c r="I144" s="49">
        <v>22.490885536951915</v>
      </c>
      <c r="J144" s="49">
        <v>15.238902219995722</v>
      </c>
      <c r="K144" s="49">
        <v>29.742868853908107</v>
      </c>
      <c r="L144" s="49">
        <v>7.2519833169561929</v>
      </c>
      <c r="M144" s="64">
        <f t="shared" si="18"/>
        <v>0.4908855369519145</v>
      </c>
      <c r="N144" s="67">
        <f t="shared" si="19"/>
        <v>2.2312978952359751E-2</v>
      </c>
      <c r="O144" s="70">
        <f t="shared" si="20"/>
        <v>1</v>
      </c>
      <c r="P144" s="58">
        <f t="shared" si="21"/>
        <v>2</v>
      </c>
      <c r="Q144" s="58">
        <f t="shared" si="22"/>
        <v>0.4908855369519145</v>
      </c>
      <c r="R144" s="58">
        <f t="shared" si="23"/>
        <v>1.8678092956542969</v>
      </c>
      <c r="S144" s="67">
        <f t="shared" si="24"/>
        <v>0.75455723152404275</v>
      </c>
      <c r="T144" s="58" t="str">
        <f t="shared" si="25"/>
        <v>LightGBM</v>
      </c>
      <c r="U144" s="43">
        <v>279</v>
      </c>
      <c r="V144" s="43">
        <v>255.91668318100326</v>
      </c>
      <c r="W144" s="54">
        <v>0.13701802200834745</v>
      </c>
    </row>
    <row r="145" spans="1:23">
      <c r="A145" s="42" t="s">
        <v>268</v>
      </c>
      <c r="B145" s="43" t="s">
        <v>266</v>
      </c>
      <c r="C145" s="61" t="s">
        <v>256</v>
      </c>
      <c r="D145" s="43">
        <v>103</v>
      </c>
      <c r="E145" s="49">
        <v>33</v>
      </c>
      <c r="F145" s="49">
        <v>26</v>
      </c>
      <c r="G145" s="49">
        <v>23.500849046754009</v>
      </c>
      <c r="H145" s="49">
        <v>23.059627532958984</v>
      </c>
      <c r="I145" s="49">
        <v>23.500849046754009</v>
      </c>
      <c r="J145" s="49">
        <v>15.937075077534068</v>
      </c>
      <c r="K145" s="49">
        <v>31.06462301597395</v>
      </c>
      <c r="L145" s="49">
        <v>7.5637739692199419</v>
      </c>
      <c r="M145" s="64">
        <f t="shared" si="18"/>
        <v>9.4991509532459908</v>
      </c>
      <c r="N145" s="67">
        <f t="shared" si="19"/>
        <v>0.28785305918927245</v>
      </c>
      <c r="O145" s="70">
        <f t="shared" si="20"/>
        <v>0</v>
      </c>
      <c r="P145" s="58">
        <f t="shared" si="21"/>
        <v>7</v>
      </c>
      <c r="Q145" s="58">
        <f t="shared" si="22"/>
        <v>9.4991509532459908</v>
      </c>
      <c r="R145" s="58">
        <f t="shared" si="23"/>
        <v>9.9403724670410156</v>
      </c>
      <c r="S145" s="67">
        <f t="shared" si="24"/>
        <v>-0.35702156474942726</v>
      </c>
      <c r="T145" s="58" t="str">
        <f t="shared" si="25"/>
        <v>Seasonal naive</v>
      </c>
      <c r="U145" s="43">
        <v>279</v>
      </c>
      <c r="V145" s="43">
        <v>255.91668318100326</v>
      </c>
      <c r="W145" s="54">
        <v>0.13701802200834745</v>
      </c>
    </row>
    <row r="146" spans="1:23">
      <c r="A146" s="42" t="s">
        <v>269</v>
      </c>
      <c r="B146" s="43" t="s">
        <v>270</v>
      </c>
      <c r="C146" s="61" t="s">
        <v>245</v>
      </c>
      <c r="D146" s="43">
        <v>92</v>
      </c>
      <c r="E146" s="49">
        <v>17</v>
      </c>
      <c r="F146" s="49">
        <v>22</v>
      </c>
      <c r="G146" s="49">
        <v>21.262089513130366</v>
      </c>
      <c r="H146" s="49">
        <v>18.973342895507812</v>
      </c>
      <c r="I146" s="49">
        <v>21.262089513130366</v>
      </c>
      <c r="J146" s="49">
        <v>14.389453677591098</v>
      </c>
      <c r="K146" s="49">
        <v>28.134725348669633</v>
      </c>
      <c r="L146" s="49">
        <v>6.8726358355392687</v>
      </c>
      <c r="M146" s="64">
        <f t="shared" si="18"/>
        <v>4.2620895131303662</v>
      </c>
      <c r="N146" s="67">
        <f t="shared" si="19"/>
        <v>0.25071114783119802</v>
      </c>
      <c r="O146" s="70">
        <f t="shared" si="20"/>
        <v>1</v>
      </c>
      <c r="P146" s="58">
        <f t="shared" si="21"/>
        <v>5</v>
      </c>
      <c r="Q146" s="58">
        <f t="shared" si="22"/>
        <v>4.2620895131303662</v>
      </c>
      <c r="R146" s="58">
        <f t="shared" si="23"/>
        <v>1.9733428955078125</v>
      </c>
      <c r="S146" s="67">
        <f t="shared" si="24"/>
        <v>0.1475820973739268</v>
      </c>
      <c r="T146" s="58" t="str">
        <f t="shared" si="25"/>
        <v>LSTM</v>
      </c>
      <c r="U146" s="43">
        <v>293</v>
      </c>
      <c r="V146" s="43">
        <v>265.75390285074263</v>
      </c>
      <c r="W146" s="54">
        <v>0.20884102546523128</v>
      </c>
    </row>
    <row r="147" spans="1:23">
      <c r="A147" s="42" t="s">
        <v>269</v>
      </c>
      <c r="B147" s="43" t="s">
        <v>270</v>
      </c>
      <c r="C147" s="61" t="s">
        <v>246</v>
      </c>
      <c r="D147" s="43">
        <v>93</v>
      </c>
      <c r="E147" s="49">
        <v>17</v>
      </c>
      <c r="F147" s="49">
        <v>18</v>
      </c>
      <c r="G147" s="49">
        <v>20.141129279253082</v>
      </c>
      <c r="H147" s="49">
        <v>18.954345703125</v>
      </c>
      <c r="I147" s="49">
        <v>20.141129279253082</v>
      </c>
      <c r="J147" s="49">
        <v>13.614550424080175</v>
      </c>
      <c r="K147" s="49">
        <v>26.66770813442599</v>
      </c>
      <c r="L147" s="49">
        <v>6.5265788551729083</v>
      </c>
      <c r="M147" s="64">
        <f t="shared" si="18"/>
        <v>3.1411292792530823</v>
      </c>
      <c r="N147" s="67">
        <f t="shared" si="19"/>
        <v>0.18477231054429896</v>
      </c>
      <c r="O147" s="70">
        <f t="shared" si="20"/>
        <v>1</v>
      </c>
      <c r="P147" s="58">
        <f t="shared" si="21"/>
        <v>1</v>
      </c>
      <c r="Q147" s="58">
        <f t="shared" si="22"/>
        <v>3.1411292792530823</v>
      </c>
      <c r="R147" s="58">
        <f t="shared" si="23"/>
        <v>1.954345703125</v>
      </c>
      <c r="S147" s="67">
        <f t="shared" si="24"/>
        <v>-2.1411292792530823</v>
      </c>
      <c r="T147" s="58" t="str">
        <f t="shared" si="25"/>
        <v>Seasonal naive</v>
      </c>
      <c r="U147" s="43">
        <v>293</v>
      </c>
      <c r="V147" s="43">
        <v>265.75390285074263</v>
      </c>
      <c r="W147" s="54">
        <v>0.20884102546523128</v>
      </c>
    </row>
    <row r="148" spans="1:23">
      <c r="A148" s="42" t="s">
        <v>269</v>
      </c>
      <c r="B148" s="43" t="s">
        <v>270</v>
      </c>
      <c r="C148" s="61" t="s">
        <v>247</v>
      </c>
      <c r="D148" s="43">
        <v>94</v>
      </c>
      <c r="E148" s="49">
        <v>22</v>
      </c>
      <c r="F148" s="49">
        <v>15</v>
      </c>
      <c r="G148" s="49">
        <v>16.412284563442839</v>
      </c>
      <c r="H148" s="49">
        <v>18.808982849121094</v>
      </c>
      <c r="I148" s="49">
        <v>16.412284563442839</v>
      </c>
      <c r="J148" s="49">
        <v>11.036855145699139</v>
      </c>
      <c r="K148" s="49">
        <v>21.787713981186538</v>
      </c>
      <c r="L148" s="49">
        <v>5.3754294177436996</v>
      </c>
      <c r="M148" s="64">
        <f t="shared" si="18"/>
        <v>5.5877154365571613</v>
      </c>
      <c r="N148" s="67">
        <f t="shared" si="19"/>
        <v>0.25398706529805276</v>
      </c>
      <c r="O148" s="70">
        <f t="shared" si="20"/>
        <v>0</v>
      </c>
      <c r="P148" s="58">
        <f t="shared" si="21"/>
        <v>7</v>
      </c>
      <c r="Q148" s="58">
        <f t="shared" si="22"/>
        <v>5.5877154365571613</v>
      </c>
      <c r="R148" s="58">
        <f t="shared" si="23"/>
        <v>3.1910171508789062</v>
      </c>
      <c r="S148" s="67">
        <f t="shared" si="24"/>
        <v>0.20175493763469121</v>
      </c>
      <c r="T148" s="58" t="str">
        <f t="shared" si="25"/>
        <v>LSTM</v>
      </c>
      <c r="U148" s="43">
        <v>293</v>
      </c>
      <c r="V148" s="43">
        <v>265.75390285074263</v>
      </c>
      <c r="W148" s="54">
        <v>0.20884102546523128</v>
      </c>
    </row>
    <row r="149" spans="1:23">
      <c r="A149" s="42" t="s">
        <v>269</v>
      </c>
      <c r="B149" s="43" t="s">
        <v>270</v>
      </c>
      <c r="C149" s="61" t="s">
        <v>248</v>
      </c>
      <c r="D149" s="43">
        <v>95</v>
      </c>
      <c r="E149" s="49">
        <v>29</v>
      </c>
      <c r="F149" s="49">
        <v>25</v>
      </c>
      <c r="G149" s="49">
        <v>20.230563549645147</v>
      </c>
      <c r="H149" s="49">
        <v>18.545343399047852</v>
      </c>
      <c r="I149" s="49">
        <v>20.230563549645147</v>
      </c>
      <c r="J149" s="49">
        <v>13.676375014291082</v>
      </c>
      <c r="K149" s="49">
        <v>26.784752084999212</v>
      </c>
      <c r="L149" s="49">
        <v>6.554188535354065</v>
      </c>
      <c r="M149" s="64">
        <f t="shared" si="18"/>
        <v>8.7694364503548528</v>
      </c>
      <c r="N149" s="67">
        <f t="shared" si="19"/>
        <v>0.30239436035706391</v>
      </c>
      <c r="O149" s="70">
        <f t="shared" si="20"/>
        <v>0</v>
      </c>
      <c r="P149" s="58">
        <f t="shared" si="21"/>
        <v>4</v>
      </c>
      <c r="Q149" s="58">
        <f t="shared" si="22"/>
        <v>8.7694364503548528</v>
      </c>
      <c r="R149" s="58">
        <f t="shared" si="23"/>
        <v>10.454656600952148</v>
      </c>
      <c r="S149" s="67">
        <f t="shared" si="24"/>
        <v>-1.1923591125887132</v>
      </c>
      <c r="T149" s="58" t="str">
        <f t="shared" si="25"/>
        <v>Seasonal naive</v>
      </c>
      <c r="U149" s="43">
        <v>293</v>
      </c>
      <c r="V149" s="43">
        <v>265.75390285074263</v>
      </c>
      <c r="W149" s="54">
        <v>0.20884102546523128</v>
      </c>
    </row>
    <row r="150" spans="1:23">
      <c r="A150" s="42" t="s">
        <v>269</v>
      </c>
      <c r="B150" s="43" t="s">
        <v>270</v>
      </c>
      <c r="C150" s="61" t="s">
        <v>249</v>
      </c>
      <c r="D150" s="43">
        <v>96</v>
      </c>
      <c r="E150" s="49">
        <v>22</v>
      </c>
      <c r="F150" s="49">
        <v>23</v>
      </c>
      <c r="G150" s="49">
        <v>22.7765677845771</v>
      </c>
      <c r="H150" s="49">
        <v>21.577268600463867</v>
      </c>
      <c r="I150" s="49">
        <v>22.7765677845771</v>
      </c>
      <c r="J150" s="49">
        <v>15.43639013835778</v>
      </c>
      <c r="K150" s="49">
        <v>30.116745430796421</v>
      </c>
      <c r="L150" s="49">
        <v>7.3401776462193213</v>
      </c>
      <c r="M150" s="64">
        <f t="shared" si="18"/>
        <v>0.77656778457710018</v>
      </c>
      <c r="N150" s="67">
        <f t="shared" si="19"/>
        <v>3.5298535662595464E-2</v>
      </c>
      <c r="O150" s="70">
        <f t="shared" si="20"/>
        <v>1</v>
      </c>
      <c r="P150" s="58">
        <f t="shared" si="21"/>
        <v>1</v>
      </c>
      <c r="Q150" s="58">
        <f t="shared" si="22"/>
        <v>0.77656778457710018</v>
      </c>
      <c r="R150" s="58">
        <f t="shared" si="23"/>
        <v>0.42273139953613281</v>
      </c>
      <c r="S150" s="67">
        <f t="shared" si="24"/>
        <v>0.22343221542289982</v>
      </c>
      <c r="T150" s="58" t="str">
        <f t="shared" si="25"/>
        <v>LSTM</v>
      </c>
      <c r="U150" s="43">
        <v>293</v>
      </c>
      <c r="V150" s="43">
        <v>265.75390285074263</v>
      </c>
      <c r="W150" s="54">
        <v>0.20884102546523128</v>
      </c>
    </row>
    <row r="151" spans="1:23">
      <c r="A151" s="42" t="s">
        <v>269</v>
      </c>
      <c r="B151" s="43" t="s">
        <v>270</v>
      </c>
      <c r="C151" s="61" t="s">
        <v>250</v>
      </c>
      <c r="D151" s="43">
        <v>97</v>
      </c>
      <c r="E151" s="49">
        <v>29</v>
      </c>
      <c r="F151" s="49">
        <v>17</v>
      </c>
      <c r="G151" s="49">
        <v>19.916488759026702</v>
      </c>
      <c r="H151" s="49">
        <v>20.99064826965332</v>
      </c>
      <c r="I151" s="49">
        <v>19.916488759026702</v>
      </c>
      <c r="J151" s="49">
        <v>13.459259750305153</v>
      </c>
      <c r="K151" s="49">
        <v>26.373717767748253</v>
      </c>
      <c r="L151" s="49">
        <v>6.4572290087215496</v>
      </c>
      <c r="M151" s="64">
        <f t="shared" si="18"/>
        <v>9.0835112409732979</v>
      </c>
      <c r="N151" s="67">
        <f t="shared" si="19"/>
        <v>0.31322452555080338</v>
      </c>
      <c r="O151" s="70">
        <f t="shared" si="20"/>
        <v>0</v>
      </c>
      <c r="P151" s="58">
        <f t="shared" si="21"/>
        <v>12</v>
      </c>
      <c r="Q151" s="58">
        <f t="shared" si="22"/>
        <v>9.0835112409732979</v>
      </c>
      <c r="R151" s="58">
        <f t="shared" si="23"/>
        <v>8.0093517303466797</v>
      </c>
      <c r="S151" s="67">
        <f t="shared" si="24"/>
        <v>0.24304072991889181</v>
      </c>
      <c r="T151" s="58" t="str">
        <f t="shared" si="25"/>
        <v>LSTM</v>
      </c>
      <c r="U151" s="43">
        <v>293</v>
      </c>
      <c r="V151" s="43">
        <v>265.75390285074263</v>
      </c>
      <c r="W151" s="54">
        <v>0.20884102546523128</v>
      </c>
    </row>
    <row r="152" spans="1:23">
      <c r="A152" s="42" t="s">
        <v>269</v>
      </c>
      <c r="B152" s="43" t="s">
        <v>270</v>
      </c>
      <c r="C152" s="61" t="s">
        <v>251</v>
      </c>
      <c r="D152" s="43">
        <v>98</v>
      </c>
      <c r="E152" s="49">
        <v>16</v>
      </c>
      <c r="F152" s="49">
        <v>18</v>
      </c>
      <c r="G152" s="49">
        <v>22.579067731077096</v>
      </c>
      <c r="H152" s="49">
        <v>22.408044815063477</v>
      </c>
      <c r="I152" s="49">
        <v>22.579067731077096</v>
      </c>
      <c r="J152" s="49">
        <v>15.299861268376038</v>
      </c>
      <c r="K152" s="49">
        <v>29.858274193778154</v>
      </c>
      <c r="L152" s="49">
        <v>7.2792064627010591</v>
      </c>
      <c r="M152" s="64">
        <f t="shared" si="18"/>
        <v>6.579067731077096</v>
      </c>
      <c r="N152" s="67">
        <f t="shared" si="19"/>
        <v>0.4111917331923185</v>
      </c>
      <c r="O152" s="70">
        <f t="shared" si="20"/>
        <v>1</v>
      </c>
      <c r="P152" s="58">
        <f t="shared" si="21"/>
        <v>2</v>
      </c>
      <c r="Q152" s="58">
        <f t="shared" si="22"/>
        <v>6.579067731077096</v>
      </c>
      <c r="R152" s="58">
        <f t="shared" si="23"/>
        <v>6.4080448150634766</v>
      </c>
      <c r="S152" s="67">
        <f t="shared" si="24"/>
        <v>-2.289533865538548</v>
      </c>
      <c r="T152" s="58" t="str">
        <f t="shared" si="25"/>
        <v>Seasonal naive</v>
      </c>
      <c r="U152" s="43">
        <v>293</v>
      </c>
      <c r="V152" s="43">
        <v>265.75390285074263</v>
      </c>
      <c r="W152" s="54">
        <v>0.20884102546523128</v>
      </c>
    </row>
    <row r="153" spans="1:23">
      <c r="A153" s="42" t="s">
        <v>269</v>
      </c>
      <c r="B153" s="43" t="s">
        <v>270</v>
      </c>
      <c r="C153" s="61" t="s">
        <v>252</v>
      </c>
      <c r="D153" s="43">
        <v>99</v>
      </c>
      <c r="E153" s="49">
        <v>22</v>
      </c>
      <c r="F153" s="49">
        <v>30</v>
      </c>
      <c r="G153" s="49">
        <v>22.408672134777145</v>
      </c>
      <c r="H153" s="49">
        <v>19.487192153930664</v>
      </c>
      <c r="I153" s="49">
        <v>22.408672134777145</v>
      </c>
      <c r="J153" s="49">
        <v>15.182069309333874</v>
      </c>
      <c r="K153" s="49">
        <v>29.635274960220414</v>
      </c>
      <c r="L153" s="49">
        <v>7.2266028254432708</v>
      </c>
      <c r="M153" s="64">
        <f t="shared" si="18"/>
        <v>0.40867213477714515</v>
      </c>
      <c r="N153" s="67">
        <f t="shared" si="19"/>
        <v>1.857600612623387E-2</v>
      </c>
      <c r="O153" s="70">
        <f t="shared" si="20"/>
        <v>1</v>
      </c>
      <c r="P153" s="58">
        <f t="shared" si="21"/>
        <v>8</v>
      </c>
      <c r="Q153" s="58">
        <f t="shared" si="22"/>
        <v>0.40867213477714515</v>
      </c>
      <c r="R153" s="58">
        <f t="shared" si="23"/>
        <v>2.5128078460693359</v>
      </c>
      <c r="S153" s="67">
        <f t="shared" si="24"/>
        <v>0.94891598315285686</v>
      </c>
      <c r="T153" s="58" t="str">
        <f t="shared" si="25"/>
        <v>LightGBM</v>
      </c>
      <c r="U153" s="43">
        <v>293</v>
      </c>
      <c r="V153" s="43">
        <v>265.75390285074263</v>
      </c>
      <c r="W153" s="54">
        <v>0.20884102546523128</v>
      </c>
    </row>
    <row r="154" spans="1:23">
      <c r="A154" s="42" t="s">
        <v>269</v>
      </c>
      <c r="B154" s="43" t="s">
        <v>270</v>
      </c>
      <c r="C154" s="61" t="s">
        <v>253</v>
      </c>
      <c r="D154" s="43">
        <v>100</v>
      </c>
      <c r="E154" s="49">
        <v>39</v>
      </c>
      <c r="F154" s="49">
        <v>25</v>
      </c>
      <c r="G154" s="49">
        <v>24.731008957524121</v>
      </c>
      <c r="H154" s="49">
        <v>20.297061920166016</v>
      </c>
      <c r="I154" s="49">
        <v>24.731008957524121</v>
      </c>
      <c r="J154" s="49">
        <v>16.787466454842125</v>
      </c>
      <c r="K154" s="49">
        <v>32.674551460206118</v>
      </c>
      <c r="L154" s="49">
        <v>7.9435425026819955</v>
      </c>
      <c r="M154" s="64">
        <f t="shared" si="18"/>
        <v>14.268991042475879</v>
      </c>
      <c r="N154" s="67">
        <f t="shared" si="19"/>
        <v>0.36587156519168917</v>
      </c>
      <c r="O154" s="70">
        <f t="shared" si="20"/>
        <v>0</v>
      </c>
      <c r="P154" s="58">
        <f t="shared" si="21"/>
        <v>14</v>
      </c>
      <c r="Q154" s="58">
        <f t="shared" si="22"/>
        <v>14.268991042475879</v>
      </c>
      <c r="R154" s="58">
        <f t="shared" si="23"/>
        <v>18.702938079833984</v>
      </c>
      <c r="S154" s="67">
        <f t="shared" si="24"/>
        <v>-1.9213645891134279E-2</v>
      </c>
      <c r="T154" s="58" t="str">
        <f t="shared" si="25"/>
        <v>Seasonal naive</v>
      </c>
      <c r="U154" s="43">
        <v>293</v>
      </c>
      <c r="V154" s="43">
        <v>265.75390285074263</v>
      </c>
      <c r="W154" s="54">
        <v>0.20884102546523128</v>
      </c>
    </row>
    <row r="155" spans="1:23">
      <c r="A155" s="42" t="s">
        <v>269</v>
      </c>
      <c r="B155" s="43" t="s">
        <v>270</v>
      </c>
      <c r="C155" s="61" t="s">
        <v>254</v>
      </c>
      <c r="D155" s="43">
        <v>101</v>
      </c>
      <c r="E155" s="49">
        <v>25</v>
      </c>
      <c r="F155" s="49">
        <v>26</v>
      </c>
      <c r="G155" s="49">
        <v>26.804635213212904</v>
      </c>
      <c r="H155" s="49">
        <v>28.021909713745117</v>
      </c>
      <c r="I155" s="49">
        <v>26.804635213212904</v>
      </c>
      <c r="J155" s="49">
        <v>18.220933658706223</v>
      </c>
      <c r="K155" s="49">
        <v>35.388336767719586</v>
      </c>
      <c r="L155" s="49">
        <v>8.5837015545066819</v>
      </c>
      <c r="M155" s="64">
        <f t="shared" si="18"/>
        <v>1.8046352132129044</v>
      </c>
      <c r="N155" s="67">
        <f t="shared" si="19"/>
        <v>7.2185408528516182E-2</v>
      </c>
      <c r="O155" s="70">
        <f t="shared" si="20"/>
        <v>1</v>
      </c>
      <c r="P155" s="58">
        <f t="shared" si="21"/>
        <v>1</v>
      </c>
      <c r="Q155" s="58">
        <f t="shared" si="22"/>
        <v>1.8046352132129044</v>
      </c>
      <c r="R155" s="58">
        <f t="shared" si="23"/>
        <v>3.0219097137451172</v>
      </c>
      <c r="S155" s="67">
        <f t="shared" si="24"/>
        <v>-0.80463521321290443</v>
      </c>
      <c r="T155" s="58" t="str">
        <f t="shared" si="25"/>
        <v>Seasonal naive</v>
      </c>
      <c r="U155" s="43">
        <v>293</v>
      </c>
      <c r="V155" s="43">
        <v>265.75390285074263</v>
      </c>
      <c r="W155" s="54">
        <v>0.20884102546523128</v>
      </c>
    </row>
    <row r="156" spans="1:23">
      <c r="A156" s="42" t="s">
        <v>269</v>
      </c>
      <c r="B156" s="43" t="s">
        <v>270</v>
      </c>
      <c r="C156" s="61" t="s">
        <v>255</v>
      </c>
      <c r="D156" s="43">
        <v>102</v>
      </c>
      <c r="E156" s="49">
        <v>22</v>
      </c>
      <c r="F156" s="49">
        <v>20</v>
      </c>
      <c r="G156" s="49">
        <v>21.954142775921159</v>
      </c>
      <c r="H156" s="49">
        <v>26.985841751098633</v>
      </c>
      <c r="I156" s="49">
        <v>21.954142775921159</v>
      </c>
      <c r="J156" s="49">
        <v>14.867859876787406</v>
      </c>
      <c r="K156" s="49">
        <v>29.040425675054912</v>
      </c>
      <c r="L156" s="49">
        <v>7.086282899133753</v>
      </c>
      <c r="M156" s="64">
        <f t="shared" si="18"/>
        <v>4.585722407884063E-2</v>
      </c>
      <c r="N156" s="67">
        <f t="shared" si="19"/>
        <v>2.0844192763109378E-3</v>
      </c>
      <c r="O156" s="70">
        <f t="shared" si="20"/>
        <v>1</v>
      </c>
      <c r="P156" s="58">
        <f t="shared" si="21"/>
        <v>2</v>
      </c>
      <c r="Q156" s="58">
        <f t="shared" si="22"/>
        <v>4.585722407884063E-2</v>
      </c>
      <c r="R156" s="58">
        <f t="shared" si="23"/>
        <v>4.9858417510986328</v>
      </c>
      <c r="S156" s="67">
        <f t="shared" si="24"/>
        <v>0.97707138796057968</v>
      </c>
      <c r="T156" s="58" t="str">
        <f t="shared" si="25"/>
        <v>LightGBM</v>
      </c>
      <c r="U156" s="43">
        <v>293</v>
      </c>
      <c r="V156" s="43">
        <v>265.75390285074263</v>
      </c>
      <c r="W156" s="54">
        <v>0.20884102546523128</v>
      </c>
    </row>
    <row r="157" spans="1:23">
      <c r="A157" s="42" t="s">
        <v>269</v>
      </c>
      <c r="B157" s="43" t="s">
        <v>270</v>
      </c>
      <c r="C157" s="61" t="s">
        <v>256</v>
      </c>
      <c r="D157" s="43">
        <v>103</v>
      </c>
      <c r="E157" s="49">
        <v>33</v>
      </c>
      <c r="F157" s="49">
        <v>28</v>
      </c>
      <c r="G157" s="49">
        <v>26.537252589154956</v>
      </c>
      <c r="H157" s="49">
        <v>23.935968399047852</v>
      </c>
      <c r="I157" s="49">
        <v>26.537252589154956</v>
      </c>
      <c r="J157" s="49">
        <v>18.036095999837521</v>
      </c>
      <c r="K157" s="49">
        <v>35.038409178472392</v>
      </c>
      <c r="L157" s="49">
        <v>8.5011565893174375</v>
      </c>
      <c r="M157" s="64">
        <f t="shared" si="18"/>
        <v>6.4627474108450436</v>
      </c>
      <c r="N157" s="67">
        <f t="shared" si="19"/>
        <v>0.19584083063166799</v>
      </c>
      <c r="O157" s="70">
        <f t="shared" si="20"/>
        <v>1</v>
      </c>
      <c r="P157" s="58">
        <f t="shared" si="21"/>
        <v>5</v>
      </c>
      <c r="Q157" s="58">
        <f t="shared" si="22"/>
        <v>6.4627474108450436</v>
      </c>
      <c r="R157" s="58">
        <f t="shared" si="23"/>
        <v>9.0640316009521484</v>
      </c>
      <c r="S157" s="67">
        <f t="shared" si="24"/>
        <v>-0.29254948216900867</v>
      </c>
      <c r="T157" s="58" t="str">
        <f t="shared" si="25"/>
        <v>Seasonal naive</v>
      </c>
      <c r="U157" s="43">
        <v>293</v>
      </c>
      <c r="V157" s="43">
        <v>265.75390285074263</v>
      </c>
      <c r="W157" s="54">
        <v>0.20884102546523128</v>
      </c>
    </row>
    <row r="158" spans="1:23">
      <c r="A158" s="42" t="s">
        <v>271</v>
      </c>
      <c r="B158" s="43" t="s">
        <v>270</v>
      </c>
      <c r="C158" s="61" t="s">
        <v>245</v>
      </c>
      <c r="D158" s="43">
        <v>92</v>
      </c>
      <c r="E158" s="49">
        <v>25</v>
      </c>
      <c r="F158" s="49">
        <v>25</v>
      </c>
      <c r="G158" s="49">
        <v>24.831792609812428</v>
      </c>
      <c r="H158" s="49">
        <v>24.930292129516602</v>
      </c>
      <c r="I158" s="49">
        <v>24.831792609812428</v>
      </c>
      <c r="J158" s="49">
        <v>16.85713670513173</v>
      </c>
      <c r="K158" s="49">
        <v>32.806448514493127</v>
      </c>
      <c r="L158" s="49">
        <v>7.9746559046806986</v>
      </c>
      <c r="M158" s="64">
        <f t="shared" si="18"/>
        <v>0.1682073901875718</v>
      </c>
      <c r="N158" s="67">
        <f t="shared" si="19"/>
        <v>6.7282956075028722E-3</v>
      </c>
      <c r="O158" s="70">
        <f t="shared" si="20"/>
        <v>1</v>
      </c>
      <c r="P158" s="58">
        <f t="shared" si="21"/>
        <v>0</v>
      </c>
      <c r="Q158" s="58">
        <f t="shared" si="22"/>
        <v>0.1682073901875718</v>
      </c>
      <c r="R158" s="58">
        <f t="shared" si="23"/>
        <v>6.9707870483398438E-2</v>
      </c>
      <c r="S158" s="67">
        <f t="shared" si="24"/>
        <v>0</v>
      </c>
      <c r="T158" s="58" t="str">
        <f t="shared" si="25"/>
        <v>Seasonal naive</v>
      </c>
      <c r="U158" s="43">
        <v>379</v>
      </c>
      <c r="V158" s="43">
        <v>349.49710779423401</v>
      </c>
      <c r="W158" s="54">
        <v>0.19973131420278839</v>
      </c>
    </row>
    <row r="159" spans="1:23">
      <c r="A159" s="42" t="s">
        <v>271</v>
      </c>
      <c r="B159" s="43" t="s">
        <v>270</v>
      </c>
      <c r="C159" s="61" t="s">
        <v>246</v>
      </c>
      <c r="D159" s="43">
        <v>93</v>
      </c>
      <c r="E159" s="49">
        <v>21</v>
      </c>
      <c r="F159" s="49">
        <v>28</v>
      </c>
      <c r="G159" s="49">
        <v>24.723299528321458</v>
      </c>
      <c r="H159" s="49">
        <v>25.438261032104492</v>
      </c>
      <c r="I159" s="49">
        <v>24.723299528321458</v>
      </c>
      <c r="J159" s="49">
        <v>16.782137040299745</v>
      </c>
      <c r="K159" s="49">
        <v>32.664462016343172</v>
      </c>
      <c r="L159" s="49">
        <v>7.9411624880217122</v>
      </c>
      <c r="M159" s="64">
        <f t="shared" si="18"/>
        <v>3.7232995283214585</v>
      </c>
      <c r="N159" s="67">
        <f t="shared" si="19"/>
        <v>0.17729997753911708</v>
      </c>
      <c r="O159" s="70">
        <f t="shared" si="20"/>
        <v>1</v>
      </c>
      <c r="P159" s="58">
        <f t="shared" si="21"/>
        <v>7</v>
      </c>
      <c r="Q159" s="58">
        <f t="shared" si="22"/>
        <v>3.7232995283214585</v>
      </c>
      <c r="R159" s="58">
        <f t="shared" si="23"/>
        <v>4.4382610321044922</v>
      </c>
      <c r="S159" s="67">
        <f t="shared" si="24"/>
        <v>0.46810006738264875</v>
      </c>
      <c r="T159" s="58" t="str">
        <f t="shared" si="25"/>
        <v>LightGBM</v>
      </c>
      <c r="U159" s="43">
        <v>379</v>
      </c>
      <c r="V159" s="43">
        <v>349.49710779423401</v>
      </c>
      <c r="W159" s="54">
        <v>0.19973131420278839</v>
      </c>
    </row>
    <row r="160" spans="1:23">
      <c r="A160" s="42" t="s">
        <v>271</v>
      </c>
      <c r="B160" s="43" t="s">
        <v>270</v>
      </c>
      <c r="C160" s="61" t="s">
        <v>247</v>
      </c>
      <c r="D160" s="43">
        <v>94</v>
      </c>
      <c r="E160" s="49">
        <v>33</v>
      </c>
      <c r="F160" s="49">
        <v>25</v>
      </c>
      <c r="G160" s="49">
        <v>24.609920149269051</v>
      </c>
      <c r="H160" s="49">
        <v>23.170801162719727</v>
      </c>
      <c r="I160" s="49">
        <v>24.609920149269051</v>
      </c>
      <c r="J160" s="49">
        <v>16.70375955013235</v>
      </c>
      <c r="K160" s="49">
        <v>32.516080748405756</v>
      </c>
      <c r="L160" s="49">
        <v>7.906160599136701</v>
      </c>
      <c r="M160" s="64">
        <f t="shared" si="18"/>
        <v>8.3900798507309489</v>
      </c>
      <c r="N160" s="67">
        <f t="shared" si="19"/>
        <v>0.2542448439615439</v>
      </c>
      <c r="O160" s="70">
        <f t="shared" si="20"/>
        <v>0</v>
      </c>
      <c r="P160" s="58">
        <f t="shared" si="21"/>
        <v>8</v>
      </c>
      <c r="Q160" s="58">
        <f t="shared" si="22"/>
        <v>8.3900798507309489</v>
      </c>
      <c r="R160" s="58">
        <f t="shared" si="23"/>
        <v>9.8291988372802734</v>
      </c>
      <c r="S160" s="67">
        <f t="shared" si="24"/>
        <v>-4.8759981341368608E-2</v>
      </c>
      <c r="T160" s="58" t="str">
        <f t="shared" si="25"/>
        <v>Seasonal naive</v>
      </c>
      <c r="U160" s="43">
        <v>379</v>
      </c>
      <c r="V160" s="43">
        <v>349.49710779423401</v>
      </c>
      <c r="W160" s="54">
        <v>0.19973131420278839</v>
      </c>
    </row>
    <row r="161" spans="1:23">
      <c r="A161" s="42" t="s">
        <v>271</v>
      </c>
      <c r="B161" s="43" t="s">
        <v>270</v>
      </c>
      <c r="C161" s="61" t="s">
        <v>248</v>
      </c>
      <c r="D161" s="43">
        <v>95</v>
      </c>
      <c r="E161" s="49">
        <v>28</v>
      </c>
      <c r="F161" s="49">
        <v>21</v>
      </c>
      <c r="G161" s="49">
        <v>27.83172433012798</v>
      </c>
      <c r="H161" s="49">
        <v>27.668203353881836</v>
      </c>
      <c r="I161" s="49">
        <v>27.83172433012798</v>
      </c>
      <c r="J161" s="49">
        <v>18.930945195502883</v>
      </c>
      <c r="K161" s="49">
        <v>36.73250346475308</v>
      </c>
      <c r="L161" s="49">
        <v>8.9007791346250968</v>
      </c>
      <c r="M161" s="64">
        <f t="shared" si="18"/>
        <v>0.16827566987202047</v>
      </c>
      <c r="N161" s="67">
        <f t="shared" si="19"/>
        <v>6.0098453525721596E-3</v>
      </c>
      <c r="O161" s="70">
        <f t="shared" si="20"/>
        <v>1</v>
      </c>
      <c r="P161" s="58">
        <f t="shared" si="21"/>
        <v>7</v>
      </c>
      <c r="Q161" s="58">
        <f t="shared" si="22"/>
        <v>0.16827566987202047</v>
      </c>
      <c r="R161" s="58">
        <f t="shared" si="23"/>
        <v>0.33179664611816406</v>
      </c>
      <c r="S161" s="67">
        <f t="shared" si="24"/>
        <v>0.97596061858971139</v>
      </c>
      <c r="T161" s="58" t="str">
        <f t="shared" si="25"/>
        <v>LightGBM</v>
      </c>
      <c r="U161" s="43">
        <v>379</v>
      </c>
      <c r="V161" s="43">
        <v>349.49710779423401</v>
      </c>
      <c r="W161" s="54">
        <v>0.19973131420278839</v>
      </c>
    </row>
    <row r="162" spans="1:23">
      <c r="A162" s="42" t="s">
        <v>271</v>
      </c>
      <c r="B162" s="43" t="s">
        <v>270</v>
      </c>
      <c r="C162" s="61" t="s">
        <v>249</v>
      </c>
      <c r="D162" s="43">
        <v>96</v>
      </c>
      <c r="E162" s="49">
        <v>28</v>
      </c>
      <c r="F162" s="49">
        <v>23</v>
      </c>
      <c r="G162" s="49">
        <v>29.128112161778347</v>
      </c>
      <c r="H162" s="49">
        <v>27.873386383056641</v>
      </c>
      <c r="I162" s="49">
        <v>29.128112161778347</v>
      </c>
      <c r="J162" s="49">
        <v>19.827118956353544</v>
      </c>
      <c r="K162" s="49">
        <v>38.42910536720315</v>
      </c>
      <c r="L162" s="49">
        <v>9.3009932054248043</v>
      </c>
      <c r="M162" s="64">
        <f t="shared" si="18"/>
        <v>1.1281121617783469</v>
      </c>
      <c r="N162" s="67">
        <f t="shared" si="19"/>
        <v>4.0289720063512391E-2</v>
      </c>
      <c r="O162" s="70">
        <f t="shared" si="20"/>
        <v>1</v>
      </c>
      <c r="P162" s="58">
        <f t="shared" si="21"/>
        <v>5</v>
      </c>
      <c r="Q162" s="58">
        <f t="shared" si="22"/>
        <v>1.1281121617783469</v>
      </c>
      <c r="R162" s="58">
        <f t="shared" si="23"/>
        <v>0.12661361694335938</v>
      </c>
      <c r="S162" s="67">
        <f t="shared" si="24"/>
        <v>0.77437756764433063</v>
      </c>
      <c r="T162" s="58" t="str">
        <f t="shared" si="25"/>
        <v>LSTM</v>
      </c>
      <c r="U162" s="43">
        <v>379</v>
      </c>
      <c r="V162" s="43">
        <v>349.49710779423401</v>
      </c>
      <c r="W162" s="54">
        <v>0.19973131420278839</v>
      </c>
    </row>
    <row r="163" spans="1:23">
      <c r="A163" s="42" t="s">
        <v>271</v>
      </c>
      <c r="B163" s="43" t="s">
        <v>270</v>
      </c>
      <c r="C163" s="61" t="s">
        <v>250</v>
      </c>
      <c r="D163" s="43">
        <v>97</v>
      </c>
      <c r="E163" s="49">
        <v>23</v>
      </c>
      <c r="F163" s="49">
        <v>27</v>
      </c>
      <c r="G163" s="49">
        <v>31.006292234874778</v>
      </c>
      <c r="H163" s="49">
        <v>29.137731552124023</v>
      </c>
      <c r="I163" s="49">
        <v>31.006292234874778</v>
      </c>
      <c r="J163" s="49">
        <v>21.125477100859442</v>
      </c>
      <c r="K163" s="49">
        <v>40.887107368890113</v>
      </c>
      <c r="L163" s="49">
        <v>9.8808151340153358</v>
      </c>
      <c r="M163" s="64">
        <f t="shared" si="18"/>
        <v>8.0062922348747776</v>
      </c>
      <c r="N163" s="67">
        <f t="shared" si="19"/>
        <v>0.34809966238585988</v>
      </c>
      <c r="O163" s="70">
        <f t="shared" si="20"/>
        <v>1</v>
      </c>
      <c r="P163" s="58">
        <f t="shared" si="21"/>
        <v>4</v>
      </c>
      <c r="Q163" s="58">
        <f t="shared" si="22"/>
        <v>8.0062922348747776</v>
      </c>
      <c r="R163" s="58">
        <f t="shared" si="23"/>
        <v>6.1377315521240234</v>
      </c>
      <c r="S163" s="67">
        <f t="shared" si="24"/>
        <v>-1.0015730587186944</v>
      </c>
      <c r="T163" s="58" t="str">
        <f t="shared" si="25"/>
        <v>Seasonal naive</v>
      </c>
      <c r="U163" s="43">
        <v>379</v>
      </c>
      <c r="V163" s="43">
        <v>349.49710779423401</v>
      </c>
      <c r="W163" s="54">
        <v>0.19973131420278839</v>
      </c>
    </row>
    <row r="164" spans="1:23">
      <c r="A164" s="42" t="s">
        <v>271</v>
      </c>
      <c r="B164" s="43" t="s">
        <v>270</v>
      </c>
      <c r="C164" s="61" t="s">
        <v>251</v>
      </c>
      <c r="D164" s="43">
        <v>98</v>
      </c>
      <c r="E164" s="49">
        <v>22</v>
      </c>
      <c r="F164" s="49">
        <v>35</v>
      </c>
      <c r="G164" s="49">
        <v>29.550672571225281</v>
      </c>
      <c r="H164" s="49">
        <v>27.667366027832031</v>
      </c>
      <c r="I164" s="49">
        <v>29.550672571225281</v>
      </c>
      <c r="J164" s="49">
        <v>20.119228726343103</v>
      </c>
      <c r="K164" s="49">
        <v>38.982116416107459</v>
      </c>
      <c r="L164" s="49">
        <v>9.4314438448821782</v>
      </c>
      <c r="M164" s="64">
        <f t="shared" si="18"/>
        <v>7.5506725712252809</v>
      </c>
      <c r="N164" s="67">
        <f t="shared" si="19"/>
        <v>0.34321238960114914</v>
      </c>
      <c r="O164" s="70">
        <f t="shared" si="20"/>
        <v>1</v>
      </c>
      <c r="P164" s="58">
        <f t="shared" si="21"/>
        <v>13</v>
      </c>
      <c r="Q164" s="58">
        <f t="shared" si="22"/>
        <v>7.5506725712252809</v>
      </c>
      <c r="R164" s="58">
        <f t="shared" si="23"/>
        <v>5.6673660278320312</v>
      </c>
      <c r="S164" s="67">
        <f t="shared" si="24"/>
        <v>0.41917903298267067</v>
      </c>
      <c r="T164" s="58" t="str">
        <f t="shared" si="25"/>
        <v>LSTM</v>
      </c>
      <c r="U164" s="43">
        <v>379</v>
      </c>
      <c r="V164" s="43">
        <v>349.49710779423401</v>
      </c>
      <c r="W164" s="54">
        <v>0.19973131420278839</v>
      </c>
    </row>
    <row r="165" spans="1:23">
      <c r="A165" s="42" t="s">
        <v>271</v>
      </c>
      <c r="B165" s="43" t="s">
        <v>270</v>
      </c>
      <c r="C165" s="61" t="s">
        <v>252</v>
      </c>
      <c r="D165" s="43">
        <v>99</v>
      </c>
      <c r="E165" s="49">
        <v>39</v>
      </c>
      <c r="F165" s="49">
        <v>29</v>
      </c>
      <c r="G165" s="49">
        <v>28.599113997656072</v>
      </c>
      <c r="H165" s="49">
        <v>25.890901565551758</v>
      </c>
      <c r="I165" s="49">
        <v>28.599113997656072</v>
      </c>
      <c r="J165" s="49">
        <v>19.461430338603225</v>
      </c>
      <c r="K165" s="49">
        <v>37.736797656708916</v>
      </c>
      <c r="L165" s="49">
        <v>9.137683659052847</v>
      </c>
      <c r="M165" s="64">
        <f t="shared" si="18"/>
        <v>10.400886002343928</v>
      </c>
      <c r="N165" s="67">
        <f t="shared" si="19"/>
        <v>0.26668938467548531</v>
      </c>
      <c r="O165" s="70">
        <f t="shared" si="20"/>
        <v>0</v>
      </c>
      <c r="P165" s="58">
        <f t="shared" si="21"/>
        <v>10</v>
      </c>
      <c r="Q165" s="58">
        <f t="shared" si="22"/>
        <v>10.400886002343928</v>
      </c>
      <c r="R165" s="58">
        <f t="shared" si="23"/>
        <v>13.109098434448242</v>
      </c>
      <c r="S165" s="67">
        <f t="shared" si="24"/>
        <v>-4.0088600234392757E-2</v>
      </c>
      <c r="T165" s="58" t="str">
        <f t="shared" si="25"/>
        <v>Seasonal naive</v>
      </c>
      <c r="U165" s="43">
        <v>379</v>
      </c>
      <c r="V165" s="43">
        <v>349.49710779423401</v>
      </c>
      <c r="W165" s="54">
        <v>0.19973131420278839</v>
      </c>
    </row>
    <row r="166" spans="1:23">
      <c r="A166" s="42" t="s">
        <v>271</v>
      </c>
      <c r="B166" s="43" t="s">
        <v>270</v>
      </c>
      <c r="C166" s="61" t="s">
        <v>253</v>
      </c>
      <c r="D166" s="43">
        <v>100</v>
      </c>
      <c r="E166" s="49">
        <v>37</v>
      </c>
      <c r="F166" s="49">
        <v>35</v>
      </c>
      <c r="G166" s="49">
        <v>29.18971201718777</v>
      </c>
      <c r="H166" s="49">
        <v>32.867084503173828</v>
      </c>
      <c r="I166" s="49">
        <v>29.18971201718777</v>
      </c>
      <c r="J166" s="49">
        <v>19.869702026590975</v>
      </c>
      <c r="K166" s="49">
        <v>38.509722007784561</v>
      </c>
      <c r="L166" s="49">
        <v>9.3200099905967946</v>
      </c>
      <c r="M166" s="64">
        <f t="shared" si="18"/>
        <v>7.8102879828122305</v>
      </c>
      <c r="N166" s="67">
        <f t="shared" si="19"/>
        <v>0.21108886440033056</v>
      </c>
      <c r="O166" s="70">
        <f t="shared" si="20"/>
        <v>1</v>
      </c>
      <c r="P166" s="58">
        <f t="shared" si="21"/>
        <v>2</v>
      </c>
      <c r="Q166" s="58">
        <f t="shared" si="22"/>
        <v>7.8102879828122305</v>
      </c>
      <c r="R166" s="58">
        <f t="shared" si="23"/>
        <v>4.1329154968261719</v>
      </c>
      <c r="S166" s="67">
        <f t="shared" si="24"/>
        <v>-2.9051439914061152</v>
      </c>
      <c r="T166" s="58" t="str">
        <f t="shared" si="25"/>
        <v>Seasonal naive</v>
      </c>
      <c r="U166" s="43">
        <v>379</v>
      </c>
      <c r="V166" s="43">
        <v>349.49710779423401</v>
      </c>
      <c r="W166" s="54">
        <v>0.19973131420278839</v>
      </c>
    </row>
    <row r="167" spans="1:23">
      <c r="A167" s="42" t="s">
        <v>271</v>
      </c>
      <c r="B167" s="43" t="s">
        <v>270</v>
      </c>
      <c r="C167" s="61" t="s">
        <v>254</v>
      </c>
      <c r="D167" s="43">
        <v>101</v>
      </c>
      <c r="E167" s="49">
        <v>28</v>
      </c>
      <c r="F167" s="49">
        <v>36</v>
      </c>
      <c r="G167" s="49">
        <v>30.689261442345533</v>
      </c>
      <c r="H167" s="49">
        <v>33.835315704345703</v>
      </c>
      <c r="I167" s="49">
        <v>30.689261442345533</v>
      </c>
      <c r="J167" s="49">
        <v>20.906318396411635</v>
      </c>
      <c r="K167" s="49">
        <v>40.472204488279431</v>
      </c>
      <c r="L167" s="49">
        <v>9.7829430459338997</v>
      </c>
      <c r="M167" s="64">
        <f t="shared" si="18"/>
        <v>2.6892614423455328</v>
      </c>
      <c r="N167" s="67">
        <f t="shared" si="19"/>
        <v>9.6045051512340454E-2</v>
      </c>
      <c r="O167" s="70">
        <f t="shared" si="20"/>
        <v>1</v>
      </c>
      <c r="P167" s="58">
        <f t="shared" si="21"/>
        <v>8</v>
      </c>
      <c r="Q167" s="58">
        <f t="shared" si="22"/>
        <v>2.6892614423455328</v>
      </c>
      <c r="R167" s="58">
        <f t="shared" si="23"/>
        <v>5.8353157043457031</v>
      </c>
      <c r="S167" s="67">
        <f t="shared" si="24"/>
        <v>0.6638423197068084</v>
      </c>
      <c r="T167" s="58" t="str">
        <f t="shared" si="25"/>
        <v>LightGBM</v>
      </c>
      <c r="U167" s="43">
        <v>379</v>
      </c>
      <c r="V167" s="43">
        <v>349.49710779423401</v>
      </c>
      <c r="W167" s="54">
        <v>0.19973131420278839</v>
      </c>
    </row>
    <row r="168" spans="1:23">
      <c r="A168" s="42" t="s">
        <v>271</v>
      </c>
      <c r="B168" s="43" t="s">
        <v>270</v>
      </c>
      <c r="C168" s="61" t="s">
        <v>255</v>
      </c>
      <c r="D168" s="43">
        <v>102</v>
      </c>
      <c r="E168" s="49">
        <v>48</v>
      </c>
      <c r="F168" s="49">
        <v>29</v>
      </c>
      <c r="G168" s="49">
        <v>33.040362236332953</v>
      </c>
      <c r="H168" s="49">
        <v>31.819234848022461</v>
      </c>
      <c r="I168" s="49">
        <v>33.040362236332953</v>
      </c>
      <c r="J168" s="49">
        <v>22.531599650405177</v>
      </c>
      <c r="K168" s="49">
        <v>43.54912482226073</v>
      </c>
      <c r="L168" s="49">
        <v>10.508762585927775</v>
      </c>
      <c r="M168" s="64">
        <f t="shared" si="18"/>
        <v>14.959637763667047</v>
      </c>
      <c r="N168" s="67">
        <f t="shared" si="19"/>
        <v>0.31165912007639679</v>
      </c>
      <c r="O168" s="70">
        <f t="shared" si="20"/>
        <v>0</v>
      </c>
      <c r="P168" s="58">
        <f t="shared" si="21"/>
        <v>19</v>
      </c>
      <c r="Q168" s="58">
        <f t="shared" si="22"/>
        <v>14.959637763667047</v>
      </c>
      <c r="R168" s="58">
        <f t="shared" si="23"/>
        <v>16.180765151977539</v>
      </c>
      <c r="S168" s="67">
        <f t="shared" si="24"/>
        <v>0.21265064401752387</v>
      </c>
      <c r="T168" s="58" t="str">
        <f t="shared" si="25"/>
        <v>LightGBM</v>
      </c>
      <c r="U168" s="43">
        <v>379</v>
      </c>
      <c r="V168" s="43">
        <v>349.49710779423401</v>
      </c>
      <c r="W168" s="54">
        <v>0.19973131420278839</v>
      </c>
    </row>
    <row r="169" spans="1:23">
      <c r="A169" s="42" t="s">
        <v>271</v>
      </c>
      <c r="B169" s="43" t="s">
        <v>270</v>
      </c>
      <c r="C169" s="61" t="s">
        <v>256</v>
      </c>
      <c r="D169" s="43">
        <v>103</v>
      </c>
      <c r="E169" s="49">
        <v>47</v>
      </c>
      <c r="F169" s="49">
        <v>37</v>
      </c>
      <c r="G169" s="49">
        <v>36.296844515302361</v>
      </c>
      <c r="H169" s="49">
        <v>38.689369201660156</v>
      </c>
      <c r="I169" s="49">
        <v>36.296844515302361</v>
      </c>
      <c r="J169" s="49">
        <v>24.782757752816789</v>
      </c>
      <c r="K169" s="49">
        <v>47.81093127778793</v>
      </c>
      <c r="L169" s="49">
        <v>11.514086762485572</v>
      </c>
      <c r="M169" s="64">
        <f t="shared" si="18"/>
        <v>10.703155484697639</v>
      </c>
      <c r="N169" s="67">
        <f t="shared" si="19"/>
        <v>0.22772671244037529</v>
      </c>
      <c r="O169" s="70">
        <f t="shared" si="20"/>
        <v>1</v>
      </c>
      <c r="P169" s="58">
        <f t="shared" si="21"/>
        <v>10</v>
      </c>
      <c r="Q169" s="58">
        <f t="shared" si="22"/>
        <v>10.703155484697639</v>
      </c>
      <c r="R169" s="58">
        <f t="shared" si="23"/>
        <v>8.3106307983398438</v>
      </c>
      <c r="S169" s="67">
        <f t="shared" si="24"/>
        <v>-7.0315548469763955E-2</v>
      </c>
      <c r="T169" s="58" t="str">
        <f t="shared" si="25"/>
        <v>LSTM</v>
      </c>
      <c r="U169" s="43">
        <v>379</v>
      </c>
      <c r="V169" s="43">
        <v>349.49710779423401</v>
      </c>
      <c r="W169" s="54">
        <v>0.19973131420278839</v>
      </c>
    </row>
    <row r="170" spans="1:23">
      <c r="A170" s="42" t="s">
        <v>272</v>
      </c>
      <c r="B170" s="43" t="s">
        <v>273</v>
      </c>
      <c r="C170" s="61" t="s">
        <v>245</v>
      </c>
      <c r="D170" s="43">
        <v>92</v>
      </c>
      <c r="E170" s="49">
        <v>7</v>
      </c>
      <c r="F170" s="49">
        <v>5</v>
      </c>
      <c r="G170" s="49">
        <v>5.7455220683734325</v>
      </c>
      <c r="H170" s="49">
        <v>5.0496392250061035</v>
      </c>
      <c r="I170" s="49">
        <v>5.7455220683734325</v>
      </c>
      <c r="J170" s="49">
        <v>3.6630797769981784</v>
      </c>
      <c r="K170" s="49">
        <v>7.8279643597486865</v>
      </c>
      <c r="L170" s="49">
        <v>2.0824422913752541</v>
      </c>
      <c r="M170" s="64">
        <f t="shared" si="18"/>
        <v>1.2544779316265675</v>
      </c>
      <c r="N170" s="67">
        <f t="shared" si="19"/>
        <v>0.17921113308950964</v>
      </c>
      <c r="O170" s="70">
        <f t="shared" si="20"/>
        <v>1</v>
      </c>
      <c r="P170" s="58">
        <f t="shared" si="21"/>
        <v>2</v>
      </c>
      <c r="Q170" s="58">
        <f t="shared" si="22"/>
        <v>1.2544779316265675</v>
      </c>
      <c r="R170" s="58">
        <f t="shared" si="23"/>
        <v>1.9503607749938965</v>
      </c>
      <c r="S170" s="67">
        <f t="shared" si="24"/>
        <v>0.37276103418671624</v>
      </c>
      <c r="T170" s="58" t="str">
        <f t="shared" si="25"/>
        <v>LightGBM</v>
      </c>
      <c r="U170" s="43">
        <v>68</v>
      </c>
      <c r="V170" s="43">
        <v>83.593838680526389</v>
      </c>
      <c r="W170" s="54">
        <v>0.46342755966538052</v>
      </c>
    </row>
    <row r="171" spans="1:23">
      <c r="A171" s="42" t="s">
        <v>272</v>
      </c>
      <c r="B171" s="43" t="s">
        <v>273</v>
      </c>
      <c r="C171" s="61" t="s">
        <v>246</v>
      </c>
      <c r="D171" s="43">
        <v>93</v>
      </c>
      <c r="E171" s="49">
        <v>6</v>
      </c>
      <c r="F171" s="49">
        <v>7</v>
      </c>
      <c r="G171" s="49">
        <v>6.656197950417722</v>
      </c>
      <c r="H171" s="49">
        <v>5.1449093818664551</v>
      </c>
      <c r="I171" s="49">
        <v>6.656197950417722</v>
      </c>
      <c r="J171" s="49">
        <v>4.2926165639091263</v>
      </c>
      <c r="K171" s="49">
        <v>9.0197793369263177</v>
      </c>
      <c r="L171" s="49">
        <v>2.3635813865085953</v>
      </c>
      <c r="M171" s="64">
        <f t="shared" si="18"/>
        <v>0.656197950417722</v>
      </c>
      <c r="N171" s="67">
        <f t="shared" si="19"/>
        <v>0.10936632506962034</v>
      </c>
      <c r="O171" s="70">
        <f t="shared" si="20"/>
        <v>1</v>
      </c>
      <c r="P171" s="58">
        <f t="shared" si="21"/>
        <v>1</v>
      </c>
      <c r="Q171" s="58">
        <f t="shared" si="22"/>
        <v>0.656197950417722</v>
      </c>
      <c r="R171" s="58">
        <f t="shared" si="23"/>
        <v>0.85509061813354492</v>
      </c>
      <c r="S171" s="67">
        <f t="shared" si="24"/>
        <v>0.343802049582278</v>
      </c>
      <c r="T171" s="58" t="str">
        <f t="shared" si="25"/>
        <v>LightGBM</v>
      </c>
      <c r="U171" s="43">
        <v>68</v>
      </c>
      <c r="V171" s="43">
        <v>83.593838680526389</v>
      </c>
      <c r="W171" s="54">
        <v>0.46342755966538052</v>
      </c>
    </row>
    <row r="172" spans="1:23">
      <c r="A172" s="42" t="s">
        <v>272</v>
      </c>
      <c r="B172" s="43" t="s">
        <v>273</v>
      </c>
      <c r="C172" s="61" t="s">
        <v>247</v>
      </c>
      <c r="D172" s="43">
        <v>94</v>
      </c>
      <c r="E172" s="49">
        <v>8</v>
      </c>
      <c r="F172" s="49">
        <v>5</v>
      </c>
      <c r="G172" s="49">
        <v>6.5545107691707756</v>
      </c>
      <c r="H172" s="49">
        <v>4.8161420822143555</v>
      </c>
      <c r="I172" s="49">
        <v>6.5545107691707756</v>
      </c>
      <c r="J172" s="49">
        <v>4.2223217173952046</v>
      </c>
      <c r="K172" s="49">
        <v>8.8866998209463475</v>
      </c>
      <c r="L172" s="49">
        <v>2.332189051775571</v>
      </c>
      <c r="M172" s="64">
        <f t="shared" si="18"/>
        <v>1.4454892308292244</v>
      </c>
      <c r="N172" s="67">
        <f t="shared" si="19"/>
        <v>0.18068615385365305</v>
      </c>
      <c r="O172" s="70">
        <f t="shared" si="20"/>
        <v>1</v>
      </c>
      <c r="P172" s="58">
        <f t="shared" si="21"/>
        <v>3</v>
      </c>
      <c r="Q172" s="58">
        <f t="shared" si="22"/>
        <v>1.4454892308292244</v>
      </c>
      <c r="R172" s="58">
        <f t="shared" si="23"/>
        <v>3.1838579177856445</v>
      </c>
      <c r="S172" s="67">
        <f t="shared" si="24"/>
        <v>0.5181702563902586</v>
      </c>
      <c r="T172" s="58" t="str">
        <f t="shared" si="25"/>
        <v>LightGBM</v>
      </c>
      <c r="U172" s="43">
        <v>68</v>
      </c>
      <c r="V172" s="43">
        <v>83.593838680526389</v>
      </c>
      <c r="W172" s="54">
        <v>0.46342755966538052</v>
      </c>
    </row>
    <row r="173" spans="1:23">
      <c r="A173" s="42" t="s">
        <v>272</v>
      </c>
      <c r="B173" s="43" t="s">
        <v>273</v>
      </c>
      <c r="C173" s="61" t="s">
        <v>248</v>
      </c>
      <c r="D173" s="43">
        <v>95</v>
      </c>
      <c r="E173" s="49">
        <v>7</v>
      </c>
      <c r="F173" s="49">
        <v>11</v>
      </c>
      <c r="G173" s="49">
        <v>7.7004328636278601</v>
      </c>
      <c r="H173" s="49">
        <v>5.5179743766784668</v>
      </c>
      <c r="I173" s="49">
        <v>7.7004328636278601</v>
      </c>
      <c r="J173" s="49">
        <v>5.0144807364474877</v>
      </c>
      <c r="K173" s="49">
        <v>10.386384990808232</v>
      </c>
      <c r="L173" s="49">
        <v>2.6859521271803724</v>
      </c>
      <c r="M173" s="64">
        <f t="shared" si="18"/>
        <v>0.70043286362786006</v>
      </c>
      <c r="N173" s="67">
        <f t="shared" si="19"/>
        <v>0.10006183766112287</v>
      </c>
      <c r="O173" s="70">
        <f t="shared" si="20"/>
        <v>1</v>
      </c>
      <c r="P173" s="58">
        <f t="shared" si="21"/>
        <v>4</v>
      </c>
      <c r="Q173" s="58">
        <f t="shared" si="22"/>
        <v>0.70043286362786006</v>
      </c>
      <c r="R173" s="58">
        <f t="shared" si="23"/>
        <v>1.4820256233215332</v>
      </c>
      <c r="S173" s="67">
        <f t="shared" si="24"/>
        <v>0.82489178409303499</v>
      </c>
      <c r="T173" s="58" t="str">
        <f t="shared" si="25"/>
        <v>LightGBM</v>
      </c>
      <c r="U173" s="43">
        <v>68</v>
      </c>
      <c r="V173" s="43">
        <v>83.593838680526389</v>
      </c>
      <c r="W173" s="54">
        <v>0.46342755966538052</v>
      </c>
    </row>
    <row r="174" spans="1:23">
      <c r="A174" s="42" t="s">
        <v>272</v>
      </c>
      <c r="B174" s="43" t="s">
        <v>273</v>
      </c>
      <c r="C174" s="61" t="s">
        <v>249</v>
      </c>
      <c r="D174" s="43">
        <v>96</v>
      </c>
      <c r="E174" s="49">
        <v>2</v>
      </c>
      <c r="F174" s="49">
        <v>3</v>
      </c>
      <c r="G174" s="49">
        <v>6.0104430865352905</v>
      </c>
      <c r="H174" s="49">
        <v>5.4725265502929688</v>
      </c>
      <c r="I174" s="49">
        <v>6.0104430865352905</v>
      </c>
      <c r="J174" s="49">
        <v>3.8462157640679249</v>
      </c>
      <c r="K174" s="49">
        <v>8.1746704090026565</v>
      </c>
      <c r="L174" s="49">
        <v>2.1642273224673656</v>
      </c>
      <c r="M174" s="64">
        <f t="shared" si="18"/>
        <v>4.0104430865352905</v>
      </c>
      <c r="N174" s="67">
        <f t="shared" si="19"/>
        <v>2.0052215432676452</v>
      </c>
      <c r="O174" s="70">
        <f t="shared" si="20"/>
        <v>0</v>
      </c>
      <c r="P174" s="58">
        <f t="shared" si="21"/>
        <v>1</v>
      </c>
      <c r="Q174" s="58">
        <f t="shared" si="22"/>
        <v>4.0104430865352905</v>
      </c>
      <c r="R174" s="58">
        <f t="shared" si="23"/>
        <v>3.4725265502929688</v>
      </c>
      <c r="S174" s="67">
        <f t="shared" si="24"/>
        <v>-3.0104430865352905</v>
      </c>
      <c r="T174" s="58" t="str">
        <f t="shared" si="25"/>
        <v>Seasonal naive</v>
      </c>
      <c r="U174" s="43">
        <v>68</v>
      </c>
      <c r="V174" s="43">
        <v>83.593838680526389</v>
      </c>
      <c r="W174" s="54">
        <v>0.46342755966538052</v>
      </c>
    </row>
    <row r="175" spans="1:23">
      <c r="A175" s="42" t="s">
        <v>272</v>
      </c>
      <c r="B175" s="43" t="s">
        <v>273</v>
      </c>
      <c r="C175" s="61" t="s">
        <v>250</v>
      </c>
      <c r="D175" s="43">
        <v>97</v>
      </c>
      <c r="E175" s="49">
        <v>6</v>
      </c>
      <c r="F175" s="49">
        <v>3</v>
      </c>
      <c r="G175" s="49">
        <v>5.8763662484438424</v>
      </c>
      <c r="H175" s="49">
        <v>5.2111096382141113</v>
      </c>
      <c r="I175" s="49">
        <v>5.8763662484438424</v>
      </c>
      <c r="J175" s="49">
        <v>3.7535304261606619</v>
      </c>
      <c r="K175" s="49">
        <v>7.9992020707270228</v>
      </c>
      <c r="L175" s="49">
        <v>2.1228358222831805</v>
      </c>
      <c r="M175" s="64">
        <f t="shared" si="18"/>
        <v>0.12363375155615763</v>
      </c>
      <c r="N175" s="67">
        <f t="shared" si="19"/>
        <v>2.0605625259359606E-2</v>
      </c>
      <c r="O175" s="70">
        <f t="shared" si="20"/>
        <v>1</v>
      </c>
      <c r="P175" s="58">
        <f t="shared" si="21"/>
        <v>3</v>
      </c>
      <c r="Q175" s="58">
        <f t="shared" si="22"/>
        <v>0.12363375155615763</v>
      </c>
      <c r="R175" s="58">
        <f t="shared" si="23"/>
        <v>0.78889036178588867</v>
      </c>
      <c r="S175" s="67">
        <f t="shared" si="24"/>
        <v>0.95878874948128079</v>
      </c>
      <c r="T175" s="58" t="str">
        <f t="shared" si="25"/>
        <v>LightGBM</v>
      </c>
      <c r="U175" s="43">
        <v>68</v>
      </c>
      <c r="V175" s="43">
        <v>83.593838680526389</v>
      </c>
      <c r="W175" s="54">
        <v>0.46342755966538052</v>
      </c>
    </row>
    <row r="176" spans="1:23">
      <c r="A176" s="42" t="s">
        <v>272</v>
      </c>
      <c r="B176" s="43" t="s">
        <v>273</v>
      </c>
      <c r="C176" s="61" t="s">
        <v>251</v>
      </c>
      <c r="D176" s="43">
        <v>98</v>
      </c>
      <c r="E176" s="49">
        <v>4</v>
      </c>
      <c r="F176" s="49">
        <v>6</v>
      </c>
      <c r="G176" s="49">
        <v>7.8051235676283524</v>
      </c>
      <c r="H176" s="49">
        <v>5.4821081161499023</v>
      </c>
      <c r="I176" s="49">
        <v>7.8051235676283524</v>
      </c>
      <c r="J176" s="49">
        <v>5.0868518738800148</v>
      </c>
      <c r="K176" s="49">
        <v>10.52339526137669</v>
      </c>
      <c r="L176" s="49">
        <v>2.718271693748338</v>
      </c>
      <c r="M176" s="64">
        <f t="shared" si="18"/>
        <v>3.8051235676283524</v>
      </c>
      <c r="N176" s="67">
        <f t="shared" si="19"/>
        <v>0.95128089190708809</v>
      </c>
      <c r="O176" s="70">
        <f t="shared" si="20"/>
        <v>0</v>
      </c>
      <c r="P176" s="58">
        <f t="shared" si="21"/>
        <v>2</v>
      </c>
      <c r="Q176" s="58">
        <f t="shared" si="22"/>
        <v>3.8051235676283524</v>
      </c>
      <c r="R176" s="58">
        <f t="shared" si="23"/>
        <v>1.4821081161499023</v>
      </c>
      <c r="S176" s="67">
        <f t="shared" si="24"/>
        <v>-0.90256178381417618</v>
      </c>
      <c r="T176" s="58" t="str">
        <f t="shared" si="25"/>
        <v>LSTM</v>
      </c>
      <c r="U176" s="43">
        <v>68</v>
      </c>
      <c r="V176" s="43">
        <v>83.593838680526389</v>
      </c>
      <c r="W176" s="54">
        <v>0.46342755966538052</v>
      </c>
    </row>
    <row r="177" spans="1:23">
      <c r="A177" s="42" t="s">
        <v>272</v>
      </c>
      <c r="B177" s="43" t="s">
        <v>273</v>
      </c>
      <c r="C177" s="61" t="s">
        <v>252</v>
      </c>
      <c r="D177" s="43">
        <v>99</v>
      </c>
      <c r="E177" s="49">
        <v>4</v>
      </c>
      <c r="F177" s="49">
        <v>4</v>
      </c>
      <c r="G177" s="49">
        <v>7.3252201382559177</v>
      </c>
      <c r="H177" s="49">
        <v>5.7789320945739746</v>
      </c>
      <c r="I177" s="49">
        <v>7.3252201382559177</v>
      </c>
      <c r="J177" s="49">
        <v>4.7551017211511706</v>
      </c>
      <c r="K177" s="49">
        <v>9.8953385553606648</v>
      </c>
      <c r="L177" s="49">
        <v>2.5701184171047471</v>
      </c>
      <c r="M177" s="64">
        <f t="shared" si="18"/>
        <v>3.3252201382559177</v>
      </c>
      <c r="N177" s="67">
        <f t="shared" si="19"/>
        <v>0.83130503456397942</v>
      </c>
      <c r="O177" s="70">
        <f t="shared" si="20"/>
        <v>0</v>
      </c>
      <c r="P177" s="58">
        <f t="shared" si="21"/>
        <v>0</v>
      </c>
      <c r="Q177" s="58">
        <f t="shared" si="22"/>
        <v>3.3252201382559177</v>
      </c>
      <c r="R177" s="58">
        <f t="shared" si="23"/>
        <v>1.7789320945739746</v>
      </c>
      <c r="S177" s="67">
        <f t="shared" si="24"/>
        <v>0</v>
      </c>
      <c r="T177" s="58" t="str">
        <f t="shared" si="25"/>
        <v>Seasonal naive</v>
      </c>
      <c r="U177" s="43">
        <v>68</v>
      </c>
      <c r="V177" s="43">
        <v>83.593838680526389</v>
      </c>
      <c r="W177" s="54">
        <v>0.46342755966538052</v>
      </c>
    </row>
    <row r="178" spans="1:23">
      <c r="A178" s="42" t="s">
        <v>272</v>
      </c>
      <c r="B178" s="43" t="s">
        <v>273</v>
      </c>
      <c r="C178" s="61" t="s">
        <v>253</v>
      </c>
      <c r="D178" s="43">
        <v>100</v>
      </c>
      <c r="E178" s="49">
        <v>9</v>
      </c>
      <c r="F178" s="49">
        <v>0</v>
      </c>
      <c r="G178" s="49">
        <v>6.4205327095540552</v>
      </c>
      <c r="H178" s="49">
        <v>5.6111025810241699</v>
      </c>
      <c r="I178" s="49">
        <v>6.4205327095540552</v>
      </c>
      <c r="J178" s="49">
        <v>4.1297046635885994</v>
      </c>
      <c r="K178" s="49">
        <v>8.7113607555195109</v>
      </c>
      <c r="L178" s="49">
        <v>2.2908280459654558</v>
      </c>
      <c r="M178" s="64">
        <f t="shared" si="18"/>
        <v>2.5794672904459448</v>
      </c>
      <c r="N178" s="67">
        <f t="shared" si="19"/>
        <v>0.28660747671621611</v>
      </c>
      <c r="O178" s="70">
        <f t="shared" si="20"/>
        <v>0</v>
      </c>
      <c r="P178" s="58">
        <f t="shared" si="21"/>
        <v>9</v>
      </c>
      <c r="Q178" s="58">
        <f t="shared" si="22"/>
        <v>2.5794672904459448</v>
      </c>
      <c r="R178" s="58">
        <f t="shared" si="23"/>
        <v>3.3888974189758301</v>
      </c>
      <c r="S178" s="67">
        <f t="shared" si="24"/>
        <v>0.71339252328378389</v>
      </c>
      <c r="T178" s="58" t="str">
        <f t="shared" si="25"/>
        <v>LightGBM</v>
      </c>
      <c r="U178" s="43">
        <v>68</v>
      </c>
      <c r="V178" s="43">
        <v>83.593838680526389</v>
      </c>
      <c r="W178" s="54">
        <v>0.46342755966538052</v>
      </c>
    </row>
    <row r="179" spans="1:23">
      <c r="A179" s="42" t="s">
        <v>272</v>
      </c>
      <c r="B179" s="43" t="s">
        <v>273</v>
      </c>
      <c r="C179" s="61" t="s">
        <v>254</v>
      </c>
      <c r="D179" s="43">
        <v>101</v>
      </c>
      <c r="E179" s="49">
        <v>9</v>
      </c>
      <c r="F179" s="49">
        <v>4</v>
      </c>
      <c r="G179" s="49">
        <v>6.4434505160981503</v>
      </c>
      <c r="H179" s="49">
        <v>5.6606845855712891</v>
      </c>
      <c r="I179" s="49">
        <v>6.4434505160981503</v>
      </c>
      <c r="J179" s="49">
        <v>4.1455474047649981</v>
      </c>
      <c r="K179" s="49">
        <v>8.7413536274313017</v>
      </c>
      <c r="L179" s="49">
        <v>2.2979031113331523</v>
      </c>
      <c r="M179" s="64">
        <f t="shared" si="18"/>
        <v>2.5565494839018497</v>
      </c>
      <c r="N179" s="67">
        <f t="shared" si="19"/>
        <v>0.28406105376687218</v>
      </c>
      <c r="O179" s="70">
        <f t="shared" si="20"/>
        <v>0</v>
      </c>
      <c r="P179" s="58">
        <f t="shared" si="21"/>
        <v>5</v>
      </c>
      <c r="Q179" s="58">
        <f t="shared" si="22"/>
        <v>2.5565494839018497</v>
      </c>
      <c r="R179" s="58">
        <f t="shared" si="23"/>
        <v>3.3393154144287109</v>
      </c>
      <c r="S179" s="67">
        <f t="shared" si="24"/>
        <v>0.48869010321963002</v>
      </c>
      <c r="T179" s="58" t="str">
        <f t="shared" si="25"/>
        <v>LightGBM</v>
      </c>
      <c r="U179" s="43">
        <v>68</v>
      </c>
      <c r="V179" s="43">
        <v>83.593838680526389</v>
      </c>
      <c r="W179" s="54">
        <v>0.46342755966538052</v>
      </c>
    </row>
    <row r="180" spans="1:23">
      <c r="A180" s="42" t="s">
        <v>272</v>
      </c>
      <c r="B180" s="43" t="s">
        <v>273</v>
      </c>
      <c r="C180" s="61" t="s">
        <v>255</v>
      </c>
      <c r="D180" s="43">
        <v>102</v>
      </c>
      <c r="E180" s="49">
        <v>3</v>
      </c>
      <c r="F180" s="49">
        <v>10</v>
      </c>
      <c r="G180" s="49">
        <v>8.4902610736714035</v>
      </c>
      <c r="H180" s="49">
        <v>5.5711188316345215</v>
      </c>
      <c r="I180" s="49">
        <v>8.4902610736714035</v>
      </c>
      <c r="J180" s="49">
        <v>5.5604773125797813</v>
      </c>
      <c r="K180" s="49">
        <v>11.420044834763026</v>
      </c>
      <c r="L180" s="49">
        <v>2.9297837610916226</v>
      </c>
      <c r="M180" s="64">
        <f t="shared" si="18"/>
        <v>5.4902610736714035</v>
      </c>
      <c r="N180" s="67">
        <f t="shared" si="19"/>
        <v>1.8300870245571346</v>
      </c>
      <c r="O180" s="70">
        <f t="shared" si="20"/>
        <v>0</v>
      </c>
      <c r="P180" s="58">
        <f t="shared" si="21"/>
        <v>7</v>
      </c>
      <c r="Q180" s="58">
        <f t="shared" si="22"/>
        <v>5.4902610736714035</v>
      </c>
      <c r="R180" s="58">
        <f t="shared" si="23"/>
        <v>2.5711188316345215</v>
      </c>
      <c r="S180" s="67">
        <f t="shared" si="24"/>
        <v>0.21567698947551384</v>
      </c>
      <c r="T180" s="58" t="str">
        <f t="shared" si="25"/>
        <v>LSTM</v>
      </c>
      <c r="U180" s="43">
        <v>68</v>
      </c>
      <c r="V180" s="43">
        <v>83.593838680526389</v>
      </c>
      <c r="W180" s="54">
        <v>0.46342755966538052</v>
      </c>
    </row>
    <row r="181" spans="1:23">
      <c r="A181" s="42" t="s">
        <v>272</v>
      </c>
      <c r="B181" s="43" t="s">
        <v>273</v>
      </c>
      <c r="C181" s="61" t="s">
        <v>256</v>
      </c>
      <c r="D181" s="43">
        <v>103</v>
      </c>
      <c r="E181" s="49">
        <v>3</v>
      </c>
      <c r="F181" s="49">
        <v>11</v>
      </c>
      <c r="G181" s="49">
        <v>8.5657776887495878</v>
      </c>
      <c r="H181" s="49">
        <v>5.901341438293457</v>
      </c>
      <c r="I181" s="49">
        <v>8.5657776887495878</v>
      </c>
      <c r="J181" s="49">
        <v>5.6126808332308293</v>
      </c>
      <c r="K181" s="49">
        <v>11.518874544268346</v>
      </c>
      <c r="L181" s="49">
        <v>2.9530968555187584</v>
      </c>
      <c r="M181" s="64">
        <f t="shared" si="18"/>
        <v>5.5657776887495878</v>
      </c>
      <c r="N181" s="67">
        <f t="shared" si="19"/>
        <v>1.855259229583196</v>
      </c>
      <c r="O181" s="70">
        <f t="shared" si="20"/>
        <v>0</v>
      </c>
      <c r="P181" s="58">
        <f t="shared" si="21"/>
        <v>8</v>
      </c>
      <c r="Q181" s="58">
        <f t="shared" si="22"/>
        <v>5.5657776887495878</v>
      </c>
      <c r="R181" s="58">
        <f t="shared" si="23"/>
        <v>2.901341438293457</v>
      </c>
      <c r="S181" s="67">
        <f t="shared" si="24"/>
        <v>0.30427778890630153</v>
      </c>
      <c r="T181" s="58" t="str">
        <f t="shared" si="25"/>
        <v>LSTM</v>
      </c>
      <c r="U181" s="43">
        <v>68</v>
      </c>
      <c r="V181" s="43">
        <v>83.593838680526389</v>
      </c>
      <c r="W181" s="54">
        <v>0.46342755966538052</v>
      </c>
    </row>
    <row r="182" spans="1:23">
      <c r="A182" s="42" t="s">
        <v>274</v>
      </c>
      <c r="B182" s="43" t="s">
        <v>273</v>
      </c>
      <c r="C182" s="61" t="s">
        <v>245</v>
      </c>
      <c r="D182" s="43">
        <v>92</v>
      </c>
      <c r="E182" s="49">
        <v>6</v>
      </c>
      <c r="F182" s="49">
        <v>4</v>
      </c>
      <c r="G182" s="49">
        <v>6.4249769610340559</v>
      </c>
      <c r="H182" s="49">
        <v>5.6203794479370117</v>
      </c>
      <c r="I182" s="49">
        <v>6.4249769610340559</v>
      </c>
      <c r="J182" s="49">
        <v>4.1327769089967719</v>
      </c>
      <c r="K182" s="49">
        <v>8.7171770130713391</v>
      </c>
      <c r="L182" s="49">
        <v>2.2922000520372841</v>
      </c>
      <c r="M182" s="64">
        <f t="shared" si="18"/>
        <v>0.42497696103405591</v>
      </c>
      <c r="N182" s="67">
        <f t="shared" si="19"/>
        <v>7.0829493505675981E-2</v>
      </c>
      <c r="O182" s="70">
        <f t="shared" si="20"/>
        <v>1</v>
      </c>
      <c r="P182" s="58">
        <f t="shared" si="21"/>
        <v>2</v>
      </c>
      <c r="Q182" s="58">
        <f t="shared" si="22"/>
        <v>0.42497696103405591</v>
      </c>
      <c r="R182" s="58">
        <f t="shared" si="23"/>
        <v>0.37962055206298828</v>
      </c>
      <c r="S182" s="67">
        <f t="shared" si="24"/>
        <v>0.78751151948297204</v>
      </c>
      <c r="T182" s="58" t="str">
        <f t="shared" si="25"/>
        <v>LSTM</v>
      </c>
      <c r="U182" s="43">
        <v>78</v>
      </c>
      <c r="V182" s="43">
        <v>86.132473121122473</v>
      </c>
      <c r="W182" s="54">
        <v>0.24945435719648054</v>
      </c>
    </row>
    <row r="183" spans="1:23">
      <c r="A183" s="42" t="s">
        <v>274</v>
      </c>
      <c r="B183" s="43" t="s">
        <v>273</v>
      </c>
      <c r="C183" s="61" t="s">
        <v>246</v>
      </c>
      <c r="D183" s="43">
        <v>93</v>
      </c>
      <c r="E183" s="49">
        <v>7</v>
      </c>
      <c r="F183" s="49">
        <v>5</v>
      </c>
      <c r="G183" s="49">
        <v>7.0643749974296837</v>
      </c>
      <c r="H183" s="49">
        <v>5.2235064506530762</v>
      </c>
      <c r="I183" s="49">
        <v>7.0643749974296837</v>
      </c>
      <c r="J183" s="49">
        <v>4.5747833278843384</v>
      </c>
      <c r="K183" s="49">
        <v>9.5539666669750289</v>
      </c>
      <c r="L183" s="49">
        <v>2.4895916695453448</v>
      </c>
      <c r="M183" s="64">
        <f t="shared" si="18"/>
        <v>6.4374997429683667E-2</v>
      </c>
      <c r="N183" s="67">
        <f t="shared" si="19"/>
        <v>9.1964282042405233E-3</v>
      </c>
      <c r="O183" s="70">
        <f t="shared" si="20"/>
        <v>1</v>
      </c>
      <c r="P183" s="58">
        <f t="shared" si="21"/>
        <v>2</v>
      </c>
      <c r="Q183" s="58">
        <f t="shared" si="22"/>
        <v>6.4374997429683667E-2</v>
      </c>
      <c r="R183" s="58">
        <f t="shared" si="23"/>
        <v>1.7764935493469238</v>
      </c>
      <c r="S183" s="67">
        <f t="shared" si="24"/>
        <v>0.96781250128515817</v>
      </c>
      <c r="T183" s="58" t="str">
        <f t="shared" si="25"/>
        <v>LightGBM</v>
      </c>
      <c r="U183" s="43">
        <v>78</v>
      </c>
      <c r="V183" s="43">
        <v>86.132473121122473</v>
      </c>
      <c r="W183" s="54">
        <v>0.24945435719648054</v>
      </c>
    </row>
    <row r="184" spans="1:23">
      <c r="A184" s="42" t="s">
        <v>274</v>
      </c>
      <c r="B184" s="43" t="s">
        <v>273</v>
      </c>
      <c r="C184" s="61" t="s">
        <v>247</v>
      </c>
      <c r="D184" s="43">
        <v>94</v>
      </c>
      <c r="E184" s="49">
        <v>8</v>
      </c>
      <c r="F184" s="49">
        <v>1</v>
      </c>
      <c r="G184" s="49">
        <v>6.1547334354187049</v>
      </c>
      <c r="H184" s="49">
        <v>5.5511965751647949</v>
      </c>
      <c r="I184" s="49">
        <v>6.1547334354187049</v>
      </c>
      <c r="J184" s="49">
        <v>3.9459615511358939</v>
      </c>
      <c r="K184" s="49">
        <v>8.3635053197015168</v>
      </c>
      <c r="L184" s="49">
        <v>2.208771884282811</v>
      </c>
      <c r="M184" s="64">
        <f t="shared" si="18"/>
        <v>1.8452665645812951</v>
      </c>
      <c r="N184" s="67">
        <f t="shared" si="19"/>
        <v>0.23065832057266189</v>
      </c>
      <c r="O184" s="70">
        <f t="shared" si="20"/>
        <v>1</v>
      </c>
      <c r="P184" s="58">
        <f t="shared" si="21"/>
        <v>7</v>
      </c>
      <c r="Q184" s="58">
        <f t="shared" si="22"/>
        <v>1.8452665645812951</v>
      </c>
      <c r="R184" s="58">
        <f t="shared" si="23"/>
        <v>2.4488034248352051</v>
      </c>
      <c r="S184" s="67">
        <f t="shared" si="24"/>
        <v>0.73639049077410068</v>
      </c>
      <c r="T184" s="58" t="str">
        <f t="shared" si="25"/>
        <v>LightGBM</v>
      </c>
      <c r="U184" s="43">
        <v>78</v>
      </c>
      <c r="V184" s="43">
        <v>86.132473121122473</v>
      </c>
      <c r="W184" s="54">
        <v>0.24945435719648054</v>
      </c>
    </row>
    <row r="185" spans="1:23">
      <c r="A185" s="42" t="s">
        <v>274</v>
      </c>
      <c r="B185" s="43" t="s">
        <v>273</v>
      </c>
      <c r="C185" s="61" t="s">
        <v>248</v>
      </c>
      <c r="D185" s="43">
        <v>95</v>
      </c>
      <c r="E185" s="49">
        <v>5</v>
      </c>
      <c r="F185" s="49">
        <v>7</v>
      </c>
      <c r="G185" s="49">
        <v>7.6472167479788373</v>
      </c>
      <c r="H185" s="49">
        <v>5.3492074012756348</v>
      </c>
      <c r="I185" s="49">
        <v>7.6472167479788373</v>
      </c>
      <c r="J185" s="49">
        <v>4.9776932216816814</v>
      </c>
      <c r="K185" s="49">
        <v>10.316740274275993</v>
      </c>
      <c r="L185" s="49">
        <v>2.6695235262971555</v>
      </c>
      <c r="M185" s="64">
        <f t="shared" si="18"/>
        <v>2.6472167479788373</v>
      </c>
      <c r="N185" s="67">
        <f t="shared" si="19"/>
        <v>0.52944334959576744</v>
      </c>
      <c r="O185" s="70">
        <f t="shared" si="20"/>
        <v>1</v>
      </c>
      <c r="P185" s="58">
        <f t="shared" si="21"/>
        <v>2</v>
      </c>
      <c r="Q185" s="58">
        <f t="shared" si="22"/>
        <v>2.6472167479788373</v>
      </c>
      <c r="R185" s="58">
        <f t="shared" si="23"/>
        <v>0.34920740127563477</v>
      </c>
      <c r="S185" s="67">
        <f t="shared" si="24"/>
        <v>-0.32360837398941866</v>
      </c>
      <c r="T185" s="58" t="str">
        <f t="shared" si="25"/>
        <v>LSTM</v>
      </c>
      <c r="U185" s="43">
        <v>78</v>
      </c>
      <c r="V185" s="43">
        <v>86.132473121122473</v>
      </c>
      <c r="W185" s="54">
        <v>0.24945435719648054</v>
      </c>
    </row>
    <row r="186" spans="1:23">
      <c r="A186" s="42" t="s">
        <v>274</v>
      </c>
      <c r="B186" s="43" t="s">
        <v>273</v>
      </c>
      <c r="C186" s="61" t="s">
        <v>249</v>
      </c>
      <c r="D186" s="43">
        <v>96</v>
      </c>
      <c r="E186" s="49">
        <v>6</v>
      </c>
      <c r="F186" s="49">
        <v>1</v>
      </c>
      <c r="G186" s="49">
        <v>6.0269668717393268</v>
      </c>
      <c r="H186" s="49">
        <v>5.7954139709472656</v>
      </c>
      <c r="I186" s="49">
        <v>6.0269668717393268</v>
      </c>
      <c r="J186" s="49">
        <v>3.8576384127292735</v>
      </c>
      <c r="K186" s="49">
        <v>8.1962953307493791</v>
      </c>
      <c r="L186" s="49">
        <v>2.1693284590100532</v>
      </c>
      <c r="M186" s="64">
        <f t="shared" si="18"/>
        <v>2.696687173932677E-2</v>
      </c>
      <c r="N186" s="67">
        <f t="shared" si="19"/>
        <v>4.494478623221128E-3</v>
      </c>
      <c r="O186" s="70">
        <f t="shared" si="20"/>
        <v>1</v>
      </c>
      <c r="P186" s="58">
        <f t="shared" si="21"/>
        <v>5</v>
      </c>
      <c r="Q186" s="58">
        <f t="shared" si="22"/>
        <v>2.696687173932677E-2</v>
      </c>
      <c r="R186" s="58">
        <f t="shared" si="23"/>
        <v>0.20458602905273438</v>
      </c>
      <c r="S186" s="67">
        <f t="shared" si="24"/>
        <v>0.99460662565213465</v>
      </c>
      <c r="T186" s="58" t="str">
        <f t="shared" si="25"/>
        <v>LightGBM</v>
      </c>
      <c r="U186" s="43">
        <v>78</v>
      </c>
      <c r="V186" s="43">
        <v>86.132473121122473</v>
      </c>
      <c r="W186" s="54">
        <v>0.24945435719648054</v>
      </c>
    </row>
    <row r="187" spans="1:23">
      <c r="A187" s="42" t="s">
        <v>274</v>
      </c>
      <c r="B187" s="43" t="s">
        <v>273</v>
      </c>
      <c r="C187" s="61" t="s">
        <v>250</v>
      </c>
      <c r="D187" s="43">
        <v>97</v>
      </c>
      <c r="E187" s="49">
        <v>9</v>
      </c>
      <c r="F187" s="49">
        <v>7</v>
      </c>
      <c r="G187" s="49">
        <v>6.1271869818281104</v>
      </c>
      <c r="H187" s="49">
        <v>5.2984514236450195</v>
      </c>
      <c r="I187" s="49">
        <v>6.1271869818281104</v>
      </c>
      <c r="J187" s="49">
        <v>3.9269190946196564</v>
      </c>
      <c r="K187" s="49">
        <v>8.3274548690365648</v>
      </c>
      <c r="L187" s="49">
        <v>2.200267887208454</v>
      </c>
      <c r="M187" s="64">
        <f t="shared" si="18"/>
        <v>2.8728130181718896</v>
      </c>
      <c r="N187" s="67">
        <f t="shared" si="19"/>
        <v>0.31920144646354331</v>
      </c>
      <c r="O187" s="70">
        <f t="shared" si="20"/>
        <v>0</v>
      </c>
      <c r="P187" s="58">
        <f t="shared" si="21"/>
        <v>2</v>
      </c>
      <c r="Q187" s="58">
        <f t="shared" si="22"/>
        <v>2.8728130181718896</v>
      </c>
      <c r="R187" s="58">
        <f t="shared" si="23"/>
        <v>3.7015485763549805</v>
      </c>
      <c r="S187" s="67">
        <f t="shared" si="24"/>
        <v>-0.4364065090859448</v>
      </c>
      <c r="T187" s="58" t="str">
        <f t="shared" si="25"/>
        <v>Seasonal naive</v>
      </c>
      <c r="U187" s="43">
        <v>78</v>
      </c>
      <c r="V187" s="43">
        <v>86.132473121122473</v>
      </c>
      <c r="W187" s="54">
        <v>0.24945435719648054</v>
      </c>
    </row>
    <row r="188" spans="1:23">
      <c r="A188" s="42" t="s">
        <v>274</v>
      </c>
      <c r="B188" s="43" t="s">
        <v>273</v>
      </c>
      <c r="C188" s="61" t="s">
        <v>251</v>
      </c>
      <c r="D188" s="43">
        <v>98</v>
      </c>
      <c r="E188" s="49">
        <v>9</v>
      </c>
      <c r="F188" s="49">
        <v>5</v>
      </c>
      <c r="G188" s="49">
        <v>8.090421075377753</v>
      </c>
      <c r="H188" s="49">
        <v>5.6784086227416992</v>
      </c>
      <c r="I188" s="49">
        <v>8.090421075377753</v>
      </c>
      <c r="J188" s="49">
        <v>5.2840738272484078</v>
      </c>
      <c r="K188" s="49">
        <v>10.896768323507098</v>
      </c>
      <c r="L188" s="49">
        <v>2.8063472481293452</v>
      </c>
      <c r="M188" s="64">
        <f t="shared" si="18"/>
        <v>0.90957892462224699</v>
      </c>
      <c r="N188" s="67">
        <f t="shared" si="19"/>
        <v>0.10106432495802745</v>
      </c>
      <c r="O188" s="70">
        <f t="shared" si="20"/>
        <v>1</v>
      </c>
      <c r="P188" s="58">
        <f t="shared" si="21"/>
        <v>4</v>
      </c>
      <c r="Q188" s="58">
        <f t="shared" si="22"/>
        <v>0.90957892462224699</v>
      </c>
      <c r="R188" s="58">
        <f t="shared" si="23"/>
        <v>3.3215913772583008</v>
      </c>
      <c r="S188" s="67">
        <f t="shared" si="24"/>
        <v>0.77260526884443825</v>
      </c>
      <c r="T188" s="58" t="str">
        <f t="shared" si="25"/>
        <v>LightGBM</v>
      </c>
      <c r="U188" s="43">
        <v>78</v>
      </c>
      <c r="V188" s="43">
        <v>86.132473121122473</v>
      </c>
      <c r="W188" s="54">
        <v>0.24945435719648054</v>
      </c>
    </row>
    <row r="189" spans="1:23">
      <c r="A189" s="42" t="s">
        <v>274</v>
      </c>
      <c r="B189" s="43" t="s">
        <v>273</v>
      </c>
      <c r="C189" s="61" t="s">
        <v>252</v>
      </c>
      <c r="D189" s="43">
        <v>99</v>
      </c>
      <c r="E189" s="49">
        <v>7</v>
      </c>
      <c r="F189" s="49">
        <v>2</v>
      </c>
      <c r="G189" s="49">
        <v>6.9651751372739223</v>
      </c>
      <c r="H189" s="49">
        <v>6.0947966575622559</v>
      </c>
      <c r="I189" s="49">
        <v>6.9651751372739223</v>
      </c>
      <c r="J189" s="49">
        <v>4.5062079297039404</v>
      </c>
      <c r="K189" s="49">
        <v>9.4241423448439043</v>
      </c>
      <c r="L189" s="49">
        <v>2.4589672075699824</v>
      </c>
      <c r="M189" s="64">
        <f t="shared" si="18"/>
        <v>3.4824862726077654E-2</v>
      </c>
      <c r="N189" s="67">
        <f t="shared" si="19"/>
        <v>4.9749803894396649E-3</v>
      </c>
      <c r="O189" s="70">
        <f t="shared" si="20"/>
        <v>1</v>
      </c>
      <c r="P189" s="58">
        <f t="shared" si="21"/>
        <v>5</v>
      </c>
      <c r="Q189" s="58">
        <f t="shared" si="22"/>
        <v>3.4824862726077654E-2</v>
      </c>
      <c r="R189" s="58">
        <f t="shared" si="23"/>
        <v>0.90520334243774414</v>
      </c>
      <c r="S189" s="67">
        <f t="shared" si="24"/>
        <v>0.99303502745478445</v>
      </c>
      <c r="T189" s="58" t="str">
        <f t="shared" si="25"/>
        <v>LightGBM</v>
      </c>
      <c r="U189" s="43">
        <v>78</v>
      </c>
      <c r="V189" s="43">
        <v>86.132473121122473</v>
      </c>
      <c r="W189" s="54">
        <v>0.24945435719648054</v>
      </c>
    </row>
    <row r="190" spans="1:23">
      <c r="A190" s="42" t="s">
        <v>274</v>
      </c>
      <c r="B190" s="43" t="s">
        <v>273</v>
      </c>
      <c r="C190" s="61" t="s">
        <v>253</v>
      </c>
      <c r="D190" s="43">
        <v>100</v>
      </c>
      <c r="E190" s="49">
        <v>6</v>
      </c>
      <c r="F190" s="49">
        <v>13</v>
      </c>
      <c r="G190" s="49">
        <v>6.9179885741669258</v>
      </c>
      <c r="H190" s="49">
        <v>5.6332287788391113</v>
      </c>
      <c r="I190" s="49">
        <v>6.9179885741669258</v>
      </c>
      <c r="J190" s="49">
        <v>4.4735885555561739</v>
      </c>
      <c r="K190" s="49">
        <v>9.3623885927776769</v>
      </c>
      <c r="L190" s="49">
        <v>2.444400018610752</v>
      </c>
      <c r="M190" s="64">
        <f t="shared" si="18"/>
        <v>0.91798857416692581</v>
      </c>
      <c r="N190" s="67">
        <f t="shared" si="19"/>
        <v>0.15299809569448763</v>
      </c>
      <c r="O190" s="70">
        <f t="shared" si="20"/>
        <v>1</v>
      </c>
      <c r="P190" s="58">
        <f t="shared" si="21"/>
        <v>7</v>
      </c>
      <c r="Q190" s="58">
        <f t="shared" si="22"/>
        <v>0.91798857416692581</v>
      </c>
      <c r="R190" s="58">
        <f t="shared" si="23"/>
        <v>0.36677122116088867</v>
      </c>
      <c r="S190" s="67">
        <f t="shared" si="24"/>
        <v>0.86885877511901066</v>
      </c>
      <c r="T190" s="58" t="str">
        <f t="shared" si="25"/>
        <v>LSTM</v>
      </c>
      <c r="U190" s="43">
        <v>78</v>
      </c>
      <c r="V190" s="43">
        <v>86.132473121122473</v>
      </c>
      <c r="W190" s="54">
        <v>0.24945435719648054</v>
      </c>
    </row>
    <row r="191" spans="1:23">
      <c r="A191" s="42" t="s">
        <v>274</v>
      </c>
      <c r="B191" s="43" t="s">
        <v>273</v>
      </c>
      <c r="C191" s="61" t="s">
        <v>254</v>
      </c>
      <c r="D191" s="43">
        <v>101</v>
      </c>
      <c r="E191" s="49">
        <v>5</v>
      </c>
      <c r="F191" s="49">
        <v>9</v>
      </c>
      <c r="G191" s="49">
        <v>8.6931500639459962</v>
      </c>
      <c r="H191" s="49">
        <v>5.3872213363647461</v>
      </c>
      <c r="I191" s="49">
        <v>8.6931500639459962</v>
      </c>
      <c r="J191" s="49">
        <v>5.7007314749611915</v>
      </c>
      <c r="K191" s="49">
        <v>11.685568652930801</v>
      </c>
      <c r="L191" s="49">
        <v>2.9924185889848052</v>
      </c>
      <c r="M191" s="64">
        <f t="shared" si="18"/>
        <v>3.6931500639459962</v>
      </c>
      <c r="N191" s="67">
        <f t="shared" si="19"/>
        <v>0.73863001278919926</v>
      </c>
      <c r="O191" s="70">
        <f t="shared" si="20"/>
        <v>0</v>
      </c>
      <c r="P191" s="58">
        <f t="shared" si="21"/>
        <v>4</v>
      </c>
      <c r="Q191" s="58">
        <f t="shared" si="22"/>
        <v>3.6931500639459962</v>
      </c>
      <c r="R191" s="58">
        <f t="shared" si="23"/>
        <v>0.38722133636474609</v>
      </c>
      <c r="S191" s="67">
        <f t="shared" si="24"/>
        <v>7.6712484013500948E-2</v>
      </c>
      <c r="T191" s="58" t="str">
        <f t="shared" si="25"/>
        <v>LSTM</v>
      </c>
      <c r="U191" s="43">
        <v>78</v>
      </c>
      <c r="V191" s="43">
        <v>86.132473121122473</v>
      </c>
      <c r="W191" s="54">
        <v>0.24945435719648054</v>
      </c>
    </row>
    <row r="192" spans="1:23">
      <c r="A192" s="42" t="s">
        <v>274</v>
      </c>
      <c r="B192" s="43" t="s">
        <v>273</v>
      </c>
      <c r="C192" s="61" t="s">
        <v>255</v>
      </c>
      <c r="D192" s="43">
        <v>102</v>
      </c>
      <c r="E192" s="49">
        <v>4</v>
      </c>
      <c r="F192" s="49">
        <v>7</v>
      </c>
      <c r="G192" s="49">
        <v>6.922869214332839</v>
      </c>
      <c r="H192" s="49">
        <v>5.7478795051574707</v>
      </c>
      <c r="I192" s="49">
        <v>6.922869214332839</v>
      </c>
      <c r="J192" s="49">
        <v>4.476962470017618</v>
      </c>
      <c r="K192" s="49">
        <v>9.3687759586480599</v>
      </c>
      <c r="L192" s="49">
        <v>2.4459067443152209</v>
      </c>
      <c r="M192" s="64">
        <f t="shared" si="18"/>
        <v>2.922869214332839</v>
      </c>
      <c r="N192" s="67">
        <f t="shared" si="19"/>
        <v>0.73071730358320974</v>
      </c>
      <c r="O192" s="70">
        <f t="shared" si="20"/>
        <v>0</v>
      </c>
      <c r="P192" s="58">
        <f t="shared" si="21"/>
        <v>3</v>
      </c>
      <c r="Q192" s="58">
        <f t="shared" si="22"/>
        <v>2.922869214332839</v>
      </c>
      <c r="R192" s="58">
        <f t="shared" si="23"/>
        <v>1.7478795051574707</v>
      </c>
      <c r="S192" s="67">
        <f t="shared" si="24"/>
        <v>2.5710261889053676E-2</v>
      </c>
      <c r="T192" s="58" t="str">
        <f t="shared" si="25"/>
        <v>LSTM</v>
      </c>
      <c r="U192" s="43">
        <v>78</v>
      </c>
      <c r="V192" s="43">
        <v>86.132473121122473</v>
      </c>
      <c r="W192" s="54">
        <v>0.24945435719648054</v>
      </c>
    </row>
    <row r="193" spans="1:23">
      <c r="A193" s="42" t="s">
        <v>274</v>
      </c>
      <c r="B193" s="43" t="s">
        <v>273</v>
      </c>
      <c r="C193" s="61" t="s">
        <v>256</v>
      </c>
      <c r="D193" s="43">
        <v>103</v>
      </c>
      <c r="E193" s="49">
        <v>6</v>
      </c>
      <c r="F193" s="49">
        <v>8</v>
      </c>
      <c r="G193" s="49">
        <v>9.0974130605963115</v>
      </c>
      <c r="H193" s="49">
        <v>5.8846755027770996</v>
      </c>
      <c r="I193" s="49">
        <v>9.0974130605963115</v>
      </c>
      <c r="J193" s="49">
        <v>5.9801925137304748</v>
      </c>
      <c r="K193" s="49">
        <v>12.214633607462147</v>
      </c>
      <c r="L193" s="49">
        <v>3.1172205468658367</v>
      </c>
      <c r="M193" s="64">
        <f t="shared" si="18"/>
        <v>3.0974130605963115</v>
      </c>
      <c r="N193" s="67">
        <f t="shared" si="19"/>
        <v>0.51623551009938529</v>
      </c>
      <c r="O193" s="70">
        <f t="shared" si="20"/>
        <v>1</v>
      </c>
      <c r="P193" s="58">
        <f t="shared" si="21"/>
        <v>2</v>
      </c>
      <c r="Q193" s="58">
        <f t="shared" si="22"/>
        <v>3.0974130605963115</v>
      </c>
      <c r="R193" s="58">
        <f t="shared" si="23"/>
        <v>0.11532449722290039</v>
      </c>
      <c r="S193" s="67">
        <f t="shared" si="24"/>
        <v>-0.54870653029815575</v>
      </c>
      <c r="T193" s="58" t="str">
        <f t="shared" si="25"/>
        <v>LSTM</v>
      </c>
      <c r="U193" s="43">
        <v>78</v>
      </c>
      <c r="V193" s="43">
        <v>86.132473121122473</v>
      </c>
      <c r="W193" s="54">
        <v>0.24945435719648054</v>
      </c>
    </row>
    <row r="194" spans="1:23">
      <c r="A194" s="42" t="s">
        <v>275</v>
      </c>
      <c r="B194" s="43" t="s">
        <v>276</v>
      </c>
      <c r="C194" s="61" t="s">
        <v>245</v>
      </c>
      <c r="D194" s="43">
        <v>92</v>
      </c>
      <c r="E194" s="49">
        <v>31</v>
      </c>
      <c r="F194" s="49">
        <v>26</v>
      </c>
      <c r="G194" s="49">
        <v>23.467611638372055</v>
      </c>
      <c r="H194" s="49">
        <v>25.069768905639648</v>
      </c>
      <c r="I194" s="49">
        <v>23.467611638372055</v>
      </c>
      <c r="J194" s="49">
        <v>15.914098548023862</v>
      </c>
      <c r="K194" s="49">
        <v>31.021124728720249</v>
      </c>
      <c r="L194" s="49">
        <v>7.5535130903481935</v>
      </c>
      <c r="M194" s="64">
        <f t="shared" si="18"/>
        <v>7.5323883616279446</v>
      </c>
      <c r="N194" s="67">
        <f t="shared" si="19"/>
        <v>0.2429802697299337</v>
      </c>
      <c r="O194" s="70">
        <f t="shared" si="20"/>
        <v>1</v>
      </c>
      <c r="P194" s="58">
        <f t="shared" si="21"/>
        <v>5</v>
      </c>
      <c r="Q194" s="58">
        <f t="shared" si="22"/>
        <v>7.5323883616279446</v>
      </c>
      <c r="R194" s="58">
        <f t="shared" si="23"/>
        <v>5.9302310943603516</v>
      </c>
      <c r="S194" s="67">
        <f t="shared" si="24"/>
        <v>-0.50647767232558882</v>
      </c>
      <c r="T194" s="58" t="str">
        <f t="shared" si="25"/>
        <v>Seasonal naive</v>
      </c>
      <c r="U194" s="43">
        <v>376</v>
      </c>
      <c r="V194" s="43">
        <v>342.61045688543987</v>
      </c>
      <c r="W194" s="54">
        <v>0.15911626966027367</v>
      </c>
    </row>
    <row r="195" spans="1:23">
      <c r="A195" s="42" t="s">
        <v>275</v>
      </c>
      <c r="B195" s="43" t="s">
        <v>276</v>
      </c>
      <c r="C195" s="61" t="s">
        <v>246</v>
      </c>
      <c r="D195" s="43">
        <v>93</v>
      </c>
      <c r="E195" s="49">
        <v>29</v>
      </c>
      <c r="F195" s="49">
        <v>22</v>
      </c>
      <c r="G195" s="49">
        <v>28.577591186466783</v>
      </c>
      <c r="H195" s="49">
        <v>26.475702285766602</v>
      </c>
      <c r="I195" s="49">
        <v>28.577591186466783</v>
      </c>
      <c r="J195" s="49">
        <v>19.446551937112041</v>
      </c>
      <c r="K195" s="49">
        <v>37.708630435821526</v>
      </c>
      <c r="L195" s="49">
        <v>9.1310392493547443</v>
      </c>
      <c r="M195" s="64">
        <f t="shared" si="18"/>
        <v>0.42240881353321669</v>
      </c>
      <c r="N195" s="67">
        <f t="shared" si="19"/>
        <v>1.4565821156317816E-2</v>
      </c>
      <c r="O195" s="70">
        <f t="shared" si="20"/>
        <v>1</v>
      </c>
      <c r="P195" s="58">
        <f t="shared" si="21"/>
        <v>7</v>
      </c>
      <c r="Q195" s="58">
        <f t="shared" si="22"/>
        <v>0.42240881353321669</v>
      </c>
      <c r="R195" s="58">
        <f t="shared" si="23"/>
        <v>2.5242977142333984</v>
      </c>
      <c r="S195" s="67">
        <f t="shared" si="24"/>
        <v>0.93965588378096909</v>
      </c>
      <c r="T195" s="58" t="str">
        <f t="shared" si="25"/>
        <v>LightGBM</v>
      </c>
      <c r="U195" s="43">
        <v>376</v>
      </c>
      <c r="V195" s="43">
        <v>342.61045688543987</v>
      </c>
      <c r="W195" s="54">
        <v>0.15911626966027367</v>
      </c>
    </row>
    <row r="196" spans="1:23">
      <c r="A196" s="42" t="s">
        <v>275</v>
      </c>
      <c r="B196" s="43" t="s">
        <v>276</v>
      </c>
      <c r="C196" s="61" t="s">
        <v>247</v>
      </c>
      <c r="D196" s="43">
        <v>94</v>
      </c>
      <c r="E196" s="49">
        <v>32</v>
      </c>
      <c r="F196" s="49">
        <v>26</v>
      </c>
      <c r="G196" s="49">
        <v>29.072770921771326</v>
      </c>
      <c r="H196" s="49">
        <v>26.984563827514648</v>
      </c>
      <c r="I196" s="49">
        <v>29.072770921771326</v>
      </c>
      <c r="J196" s="49">
        <v>19.788862374506355</v>
      </c>
      <c r="K196" s="49">
        <v>38.356679469036294</v>
      </c>
      <c r="L196" s="49">
        <v>9.2839085472649714</v>
      </c>
      <c r="M196" s="64">
        <f t="shared" si="18"/>
        <v>2.9272290782286738</v>
      </c>
      <c r="N196" s="67">
        <f t="shared" si="19"/>
        <v>9.1475908694646058E-2</v>
      </c>
      <c r="O196" s="70">
        <f t="shared" si="20"/>
        <v>1</v>
      </c>
      <c r="P196" s="58">
        <f t="shared" si="21"/>
        <v>6</v>
      </c>
      <c r="Q196" s="58">
        <f t="shared" si="22"/>
        <v>2.9272290782286738</v>
      </c>
      <c r="R196" s="58">
        <f t="shared" si="23"/>
        <v>5.0154361724853516</v>
      </c>
      <c r="S196" s="67">
        <f t="shared" si="24"/>
        <v>0.51212848696188762</v>
      </c>
      <c r="T196" s="58" t="str">
        <f t="shared" si="25"/>
        <v>LightGBM</v>
      </c>
      <c r="U196" s="43">
        <v>376</v>
      </c>
      <c r="V196" s="43">
        <v>342.61045688543987</v>
      </c>
      <c r="W196" s="54">
        <v>0.15911626966027367</v>
      </c>
    </row>
    <row r="197" spans="1:23">
      <c r="A197" s="42" t="s">
        <v>275</v>
      </c>
      <c r="B197" s="43" t="s">
        <v>276</v>
      </c>
      <c r="C197" s="61" t="s">
        <v>248</v>
      </c>
      <c r="D197" s="43">
        <v>95</v>
      </c>
      <c r="E197" s="49">
        <v>40</v>
      </c>
      <c r="F197" s="49">
        <v>27</v>
      </c>
      <c r="G197" s="49">
        <v>26.862919112309406</v>
      </c>
      <c r="H197" s="49">
        <v>29.139497756958008</v>
      </c>
      <c r="I197" s="49">
        <v>26.862919112309406</v>
      </c>
      <c r="J197" s="49">
        <v>18.261224457319983</v>
      </c>
      <c r="K197" s="49">
        <v>35.464613767298829</v>
      </c>
      <c r="L197" s="49">
        <v>8.6016946549894246</v>
      </c>
      <c r="M197" s="64">
        <f t="shared" si="18"/>
        <v>13.137080887690594</v>
      </c>
      <c r="N197" s="67">
        <f t="shared" si="19"/>
        <v>0.32842702219226483</v>
      </c>
      <c r="O197" s="70">
        <f t="shared" si="20"/>
        <v>0</v>
      </c>
      <c r="P197" s="58">
        <f t="shared" si="21"/>
        <v>13</v>
      </c>
      <c r="Q197" s="58">
        <f t="shared" si="22"/>
        <v>13.137080887690594</v>
      </c>
      <c r="R197" s="58">
        <f t="shared" si="23"/>
        <v>10.860502243041992</v>
      </c>
      <c r="S197" s="67">
        <f t="shared" si="24"/>
        <v>-1.0544683668507249E-2</v>
      </c>
      <c r="T197" s="58" t="str">
        <f t="shared" si="25"/>
        <v>LSTM</v>
      </c>
      <c r="U197" s="43">
        <v>376</v>
      </c>
      <c r="V197" s="43">
        <v>342.61045688543987</v>
      </c>
      <c r="W197" s="54">
        <v>0.15911626966027367</v>
      </c>
    </row>
    <row r="198" spans="1:23">
      <c r="A198" s="42" t="s">
        <v>275</v>
      </c>
      <c r="B198" s="43" t="s">
        <v>276</v>
      </c>
      <c r="C198" s="61" t="s">
        <v>249</v>
      </c>
      <c r="D198" s="43">
        <v>96</v>
      </c>
      <c r="E198" s="49">
        <v>21</v>
      </c>
      <c r="F198" s="49">
        <v>23</v>
      </c>
      <c r="G198" s="49">
        <v>27.507556381913215</v>
      </c>
      <c r="H198" s="49">
        <v>33.158287048339844</v>
      </c>
      <c r="I198" s="49">
        <v>27.507556381913215</v>
      </c>
      <c r="J198" s="49">
        <v>18.706852680742827</v>
      </c>
      <c r="K198" s="49">
        <v>36.308260083083603</v>
      </c>
      <c r="L198" s="49">
        <v>8.8007037011703897</v>
      </c>
      <c r="M198" s="64">
        <f t="shared" si="18"/>
        <v>6.5075563819132149</v>
      </c>
      <c r="N198" s="67">
        <f t="shared" si="19"/>
        <v>0.30988363723396262</v>
      </c>
      <c r="O198" s="70">
        <f t="shared" si="20"/>
        <v>1</v>
      </c>
      <c r="P198" s="58">
        <f t="shared" si="21"/>
        <v>2</v>
      </c>
      <c r="Q198" s="58">
        <f t="shared" si="22"/>
        <v>6.5075563819132149</v>
      </c>
      <c r="R198" s="58">
        <f t="shared" si="23"/>
        <v>12.158287048339844</v>
      </c>
      <c r="S198" s="67">
        <f t="shared" si="24"/>
        <v>-2.2537781909566075</v>
      </c>
      <c r="T198" s="58" t="str">
        <f t="shared" si="25"/>
        <v>Seasonal naive</v>
      </c>
      <c r="U198" s="43">
        <v>376</v>
      </c>
      <c r="V198" s="43">
        <v>342.61045688543987</v>
      </c>
      <c r="W198" s="54">
        <v>0.15911626966027367</v>
      </c>
    </row>
    <row r="199" spans="1:23">
      <c r="A199" s="42" t="s">
        <v>275</v>
      </c>
      <c r="B199" s="43" t="s">
        <v>276</v>
      </c>
      <c r="C199" s="61" t="s">
        <v>250</v>
      </c>
      <c r="D199" s="43">
        <v>97</v>
      </c>
      <c r="E199" s="49">
        <v>28</v>
      </c>
      <c r="F199" s="49">
        <v>29</v>
      </c>
      <c r="G199" s="49">
        <v>25.435813684433576</v>
      </c>
      <c r="H199" s="49">
        <v>29.173986434936523</v>
      </c>
      <c r="I199" s="49">
        <v>25.435813684433576</v>
      </c>
      <c r="J199" s="49">
        <v>17.274687552849251</v>
      </c>
      <c r="K199" s="49">
        <v>33.596939816017901</v>
      </c>
      <c r="L199" s="49">
        <v>8.1611261315843233</v>
      </c>
      <c r="M199" s="64">
        <f t="shared" si="18"/>
        <v>2.564186315566424</v>
      </c>
      <c r="N199" s="67">
        <f t="shared" si="19"/>
        <v>9.1578082698800856E-2</v>
      </c>
      <c r="O199" s="70">
        <f t="shared" si="20"/>
        <v>1</v>
      </c>
      <c r="P199" s="58">
        <f t="shared" si="21"/>
        <v>1</v>
      </c>
      <c r="Q199" s="58">
        <f t="shared" si="22"/>
        <v>2.564186315566424</v>
      </c>
      <c r="R199" s="58">
        <f t="shared" si="23"/>
        <v>1.1739864349365234</v>
      </c>
      <c r="S199" s="67">
        <f t="shared" si="24"/>
        <v>-1.564186315566424</v>
      </c>
      <c r="T199" s="58" t="str">
        <f t="shared" si="25"/>
        <v>Seasonal naive</v>
      </c>
      <c r="U199" s="43">
        <v>376</v>
      </c>
      <c r="V199" s="43">
        <v>342.61045688543987</v>
      </c>
      <c r="W199" s="54">
        <v>0.15911626966027367</v>
      </c>
    </row>
    <row r="200" spans="1:23">
      <c r="A200" s="42" t="s">
        <v>275</v>
      </c>
      <c r="B200" s="43" t="s">
        <v>276</v>
      </c>
      <c r="C200" s="61" t="s">
        <v>251</v>
      </c>
      <c r="D200" s="43">
        <v>98</v>
      </c>
      <c r="E200" s="49">
        <v>40</v>
      </c>
      <c r="F200" s="49">
        <v>37</v>
      </c>
      <c r="G200" s="49">
        <v>29.010885898726588</v>
      </c>
      <c r="H200" s="49">
        <v>29.729410171508789</v>
      </c>
      <c r="I200" s="49">
        <v>29.010885898726588</v>
      </c>
      <c r="J200" s="49">
        <v>19.74608217209445</v>
      </c>
      <c r="K200" s="49">
        <v>38.275689625358723</v>
      </c>
      <c r="L200" s="49">
        <v>9.2648037266321381</v>
      </c>
      <c r="M200" s="64">
        <f t="shared" si="18"/>
        <v>10.989114101273412</v>
      </c>
      <c r="N200" s="67">
        <f t="shared" si="19"/>
        <v>0.27472785253183529</v>
      </c>
      <c r="O200" s="70">
        <f t="shared" si="20"/>
        <v>0</v>
      </c>
      <c r="P200" s="58">
        <f t="shared" si="21"/>
        <v>3</v>
      </c>
      <c r="Q200" s="58">
        <f t="shared" si="22"/>
        <v>10.989114101273412</v>
      </c>
      <c r="R200" s="58">
        <f t="shared" si="23"/>
        <v>10.270589828491211</v>
      </c>
      <c r="S200" s="67">
        <f t="shared" si="24"/>
        <v>-2.6630380337578039</v>
      </c>
      <c r="T200" s="58" t="str">
        <f t="shared" si="25"/>
        <v>Seasonal naive</v>
      </c>
      <c r="U200" s="43">
        <v>376</v>
      </c>
      <c r="V200" s="43">
        <v>342.61045688543987</v>
      </c>
      <c r="W200" s="54">
        <v>0.15911626966027367</v>
      </c>
    </row>
    <row r="201" spans="1:23">
      <c r="A201" s="42" t="s">
        <v>275</v>
      </c>
      <c r="B201" s="43" t="s">
        <v>276</v>
      </c>
      <c r="C201" s="61" t="s">
        <v>252</v>
      </c>
      <c r="D201" s="43">
        <v>99</v>
      </c>
      <c r="E201" s="49">
        <v>21</v>
      </c>
      <c r="F201" s="49">
        <v>38</v>
      </c>
      <c r="G201" s="49">
        <v>27.711530756938167</v>
      </c>
      <c r="H201" s="49">
        <v>33.406105041503906</v>
      </c>
      <c r="I201" s="49">
        <v>27.711530756938167</v>
      </c>
      <c r="J201" s="49">
        <v>18.847857153571425</v>
      </c>
      <c r="K201" s="49">
        <v>36.575204360304909</v>
      </c>
      <c r="L201" s="49">
        <v>8.86367360336674</v>
      </c>
      <c r="M201" s="64">
        <f t="shared" si="18"/>
        <v>6.711530756938167</v>
      </c>
      <c r="N201" s="67">
        <f t="shared" si="19"/>
        <v>0.31959670271134127</v>
      </c>
      <c r="O201" s="70">
        <f t="shared" si="20"/>
        <v>1</v>
      </c>
      <c r="P201" s="58">
        <f t="shared" si="21"/>
        <v>17</v>
      </c>
      <c r="Q201" s="58">
        <f t="shared" si="22"/>
        <v>6.711530756938167</v>
      </c>
      <c r="R201" s="58">
        <f t="shared" si="23"/>
        <v>12.406105041503906</v>
      </c>
      <c r="S201" s="67">
        <f t="shared" si="24"/>
        <v>0.60520407312128421</v>
      </c>
      <c r="T201" s="58" t="str">
        <f t="shared" si="25"/>
        <v>LightGBM</v>
      </c>
      <c r="U201" s="43">
        <v>376</v>
      </c>
      <c r="V201" s="43">
        <v>342.61045688543987</v>
      </c>
      <c r="W201" s="54">
        <v>0.15911626966027367</v>
      </c>
    </row>
    <row r="202" spans="1:23">
      <c r="A202" s="42" t="s">
        <v>275</v>
      </c>
      <c r="B202" s="43" t="s">
        <v>276</v>
      </c>
      <c r="C202" s="61" t="s">
        <v>253</v>
      </c>
      <c r="D202" s="43">
        <v>100</v>
      </c>
      <c r="E202" s="49">
        <v>28</v>
      </c>
      <c r="F202" s="49">
        <v>29</v>
      </c>
      <c r="G202" s="49">
        <v>27.899248864048442</v>
      </c>
      <c r="H202" s="49">
        <v>29.035243988037109</v>
      </c>
      <c r="I202" s="49">
        <v>27.899248864048442</v>
      </c>
      <c r="J202" s="49">
        <v>18.977623908489683</v>
      </c>
      <c r="K202" s="49">
        <v>36.820873819607201</v>
      </c>
      <c r="L202" s="49">
        <v>8.9216249555587588</v>
      </c>
      <c r="M202" s="64">
        <f t="shared" si="18"/>
        <v>0.10075113595155827</v>
      </c>
      <c r="N202" s="67">
        <f t="shared" si="19"/>
        <v>3.5982548554127952E-3</v>
      </c>
      <c r="O202" s="70">
        <f t="shared" si="20"/>
        <v>1</v>
      </c>
      <c r="P202" s="58">
        <f t="shared" si="21"/>
        <v>1</v>
      </c>
      <c r="Q202" s="58">
        <f t="shared" si="22"/>
        <v>0.10075113595155827</v>
      </c>
      <c r="R202" s="58">
        <f t="shared" si="23"/>
        <v>1.0352439880371094</v>
      </c>
      <c r="S202" s="67">
        <f t="shared" si="24"/>
        <v>0.89924886404844173</v>
      </c>
      <c r="T202" s="58" t="str">
        <f t="shared" si="25"/>
        <v>LightGBM</v>
      </c>
      <c r="U202" s="43">
        <v>376</v>
      </c>
      <c r="V202" s="43">
        <v>342.61045688543987</v>
      </c>
      <c r="W202" s="54">
        <v>0.15911626966027367</v>
      </c>
    </row>
    <row r="203" spans="1:23">
      <c r="A203" s="42" t="s">
        <v>275</v>
      </c>
      <c r="B203" s="43" t="s">
        <v>276</v>
      </c>
      <c r="C203" s="61" t="s">
        <v>254</v>
      </c>
      <c r="D203" s="43">
        <v>101</v>
      </c>
      <c r="E203" s="49">
        <v>32</v>
      </c>
      <c r="F203" s="49">
        <v>25</v>
      </c>
      <c r="G203" s="49">
        <v>31.00036919552543</v>
      </c>
      <c r="H203" s="49">
        <v>29.350038528442383</v>
      </c>
      <c r="I203" s="49">
        <v>31.00036919552543</v>
      </c>
      <c r="J203" s="49">
        <v>21.121382591238341</v>
      </c>
      <c r="K203" s="49">
        <v>40.879355799812515</v>
      </c>
      <c r="L203" s="49">
        <v>9.8789866042870891</v>
      </c>
      <c r="M203" s="64">
        <f t="shared" si="18"/>
        <v>0.99963080447457031</v>
      </c>
      <c r="N203" s="67">
        <f t="shared" si="19"/>
        <v>3.1238462639830322E-2</v>
      </c>
      <c r="O203" s="70">
        <f t="shared" si="20"/>
        <v>1</v>
      </c>
      <c r="P203" s="58">
        <f t="shared" si="21"/>
        <v>7</v>
      </c>
      <c r="Q203" s="58">
        <f t="shared" si="22"/>
        <v>0.99963080447457031</v>
      </c>
      <c r="R203" s="58">
        <f t="shared" si="23"/>
        <v>2.6499614715576172</v>
      </c>
      <c r="S203" s="67">
        <f t="shared" si="24"/>
        <v>0.85719559936077561</v>
      </c>
      <c r="T203" s="58" t="str">
        <f t="shared" si="25"/>
        <v>LightGBM</v>
      </c>
      <c r="U203" s="43">
        <v>376</v>
      </c>
      <c r="V203" s="43">
        <v>342.61045688543987</v>
      </c>
      <c r="W203" s="54">
        <v>0.15911626966027367</v>
      </c>
    </row>
    <row r="204" spans="1:23">
      <c r="A204" s="42" t="s">
        <v>275</v>
      </c>
      <c r="B204" s="43" t="s">
        <v>276</v>
      </c>
      <c r="C204" s="61" t="s">
        <v>255</v>
      </c>
      <c r="D204" s="43">
        <v>102</v>
      </c>
      <c r="E204" s="49">
        <v>37</v>
      </c>
      <c r="F204" s="49">
        <v>35</v>
      </c>
      <c r="G204" s="49">
        <v>31.103871450991473</v>
      </c>
      <c r="H204" s="49">
        <v>31.474014282226562</v>
      </c>
      <c r="I204" s="49">
        <v>31.103871450991473</v>
      </c>
      <c r="J204" s="49">
        <v>21.192932171751949</v>
      </c>
      <c r="K204" s="49">
        <v>41.014810730230998</v>
      </c>
      <c r="L204" s="49">
        <v>9.9109392792395248</v>
      </c>
      <c r="M204" s="64">
        <f t="shared" si="18"/>
        <v>5.8961285490085267</v>
      </c>
      <c r="N204" s="67">
        <f t="shared" si="19"/>
        <v>0.15935482564887909</v>
      </c>
      <c r="O204" s="70">
        <f t="shared" si="20"/>
        <v>1</v>
      </c>
      <c r="P204" s="58">
        <f t="shared" si="21"/>
        <v>2</v>
      </c>
      <c r="Q204" s="58">
        <f t="shared" si="22"/>
        <v>5.8961285490085267</v>
      </c>
      <c r="R204" s="58">
        <f t="shared" si="23"/>
        <v>5.5259857177734375</v>
      </c>
      <c r="S204" s="67">
        <f t="shared" si="24"/>
        <v>-1.9480642745042633</v>
      </c>
      <c r="T204" s="58" t="str">
        <f t="shared" si="25"/>
        <v>Seasonal naive</v>
      </c>
      <c r="U204" s="43">
        <v>376</v>
      </c>
      <c r="V204" s="43">
        <v>342.61045688543987</v>
      </c>
      <c r="W204" s="54">
        <v>0.15911626966027367</v>
      </c>
    </row>
    <row r="205" spans="1:23">
      <c r="A205" s="42" t="s">
        <v>275</v>
      </c>
      <c r="B205" s="43" t="s">
        <v>276</v>
      </c>
      <c r="C205" s="61" t="s">
        <v>256</v>
      </c>
      <c r="D205" s="43">
        <v>103</v>
      </c>
      <c r="E205" s="49">
        <v>37</v>
      </c>
      <c r="F205" s="49">
        <v>37</v>
      </c>
      <c r="G205" s="49">
        <v>34.960287793943401</v>
      </c>
      <c r="H205" s="49">
        <v>33.63714599609375</v>
      </c>
      <c r="I205" s="49">
        <v>34.960287793943401</v>
      </c>
      <c r="J205" s="49">
        <v>23.858815831790238</v>
      </c>
      <c r="K205" s="49">
        <v>46.061759756096563</v>
      </c>
      <c r="L205" s="49">
        <v>11.101471962153164</v>
      </c>
      <c r="M205" s="64">
        <f t="shared" si="18"/>
        <v>2.0397122060565991</v>
      </c>
      <c r="N205" s="67">
        <f t="shared" si="19"/>
        <v>5.5127356920448622E-2</v>
      </c>
      <c r="O205" s="70">
        <f t="shared" si="20"/>
        <v>1</v>
      </c>
      <c r="P205" s="58">
        <f t="shared" si="21"/>
        <v>0</v>
      </c>
      <c r="Q205" s="58">
        <f t="shared" si="22"/>
        <v>2.0397122060565991</v>
      </c>
      <c r="R205" s="58">
        <f t="shared" si="23"/>
        <v>3.36285400390625</v>
      </c>
      <c r="S205" s="67">
        <f t="shared" si="24"/>
        <v>0</v>
      </c>
      <c r="T205" s="58" t="str">
        <f t="shared" si="25"/>
        <v>Seasonal naive</v>
      </c>
      <c r="U205" s="43">
        <v>376</v>
      </c>
      <c r="V205" s="43">
        <v>342.61045688543987</v>
      </c>
      <c r="W205" s="54">
        <v>0.15911626966027367</v>
      </c>
    </row>
    <row r="206" spans="1:23">
      <c r="A206" s="42" t="s">
        <v>277</v>
      </c>
      <c r="B206" s="43" t="s">
        <v>276</v>
      </c>
      <c r="C206" s="61" t="s">
        <v>245</v>
      </c>
      <c r="D206" s="43">
        <v>92</v>
      </c>
      <c r="E206" s="49">
        <v>41</v>
      </c>
      <c r="F206" s="49">
        <v>32</v>
      </c>
      <c r="G206" s="49">
        <v>28.396144580299239</v>
      </c>
      <c r="H206" s="49">
        <v>29.074317932128906</v>
      </c>
      <c r="I206" s="49">
        <v>28.396144580299239</v>
      </c>
      <c r="J206" s="49">
        <v>19.321120578167744</v>
      </c>
      <c r="K206" s="49">
        <v>37.471168582430735</v>
      </c>
      <c r="L206" s="49">
        <v>9.0750240021314976</v>
      </c>
      <c r="M206" s="64">
        <f t="shared" ref="M206:M269" si="26">ABS(E206-I206)</f>
        <v>12.603855419700761</v>
      </c>
      <c r="N206" s="67">
        <f t="shared" ref="N206:N269" si="27">IF(E206=0,0,M206/E206)</f>
        <v>0.30741110779757952</v>
      </c>
      <c r="O206" s="70">
        <f t="shared" ref="O206:O269" si="28">--AND(E206&gt;=J206,E206&lt;=K206)</f>
        <v>0</v>
      </c>
      <c r="P206" s="58">
        <f t="shared" ref="P206:P269" si="29">ABS(E206-F206)</f>
        <v>9</v>
      </c>
      <c r="Q206" s="58">
        <f t="shared" ref="Q206:Q269" si="30">ABS(E206-G206)</f>
        <v>12.603855419700761</v>
      </c>
      <c r="R206" s="58">
        <f t="shared" ref="R206:R269" si="31">ABS(E206-H206)</f>
        <v>11.925682067871094</v>
      </c>
      <c r="S206" s="67">
        <f t="shared" ref="S206:S269" si="32">IF(P206=0,0,1-M206/P206)</f>
        <v>-0.40042837996675118</v>
      </c>
      <c r="T206" s="58" t="str">
        <f t="shared" ref="T206:T269" si="33">IF(Q206=MIN(P206:R206),"LightGBM",IF(R206=MIN(P206:R206),"LSTM","Seasonal naive"))</f>
        <v>Seasonal naive</v>
      </c>
      <c r="U206" s="43">
        <v>383</v>
      </c>
      <c r="V206" s="43">
        <v>370.32748285641554</v>
      </c>
      <c r="W206" s="54">
        <v>0.12873107457059771</v>
      </c>
    </row>
    <row r="207" spans="1:23">
      <c r="A207" s="42" t="s">
        <v>277</v>
      </c>
      <c r="B207" s="43" t="s">
        <v>276</v>
      </c>
      <c r="C207" s="61" t="s">
        <v>246</v>
      </c>
      <c r="D207" s="43">
        <v>93</v>
      </c>
      <c r="E207" s="49">
        <v>28</v>
      </c>
      <c r="F207" s="49">
        <v>36</v>
      </c>
      <c r="G207" s="49">
        <v>30.070228797585532</v>
      </c>
      <c r="H207" s="49">
        <v>32.515907287597656</v>
      </c>
      <c r="I207" s="49">
        <v>30.070228797585532</v>
      </c>
      <c r="J207" s="49">
        <v>20.478390271972465</v>
      </c>
      <c r="K207" s="49">
        <v>39.662067323198599</v>
      </c>
      <c r="L207" s="49">
        <v>9.5918385256130669</v>
      </c>
      <c r="M207" s="64">
        <f t="shared" si="26"/>
        <v>2.070228797585532</v>
      </c>
      <c r="N207" s="67">
        <f t="shared" si="27"/>
        <v>7.3936742770911862E-2</v>
      </c>
      <c r="O207" s="70">
        <f t="shared" si="28"/>
        <v>1</v>
      </c>
      <c r="P207" s="58">
        <f t="shared" si="29"/>
        <v>8</v>
      </c>
      <c r="Q207" s="58">
        <f t="shared" si="30"/>
        <v>2.070228797585532</v>
      </c>
      <c r="R207" s="58">
        <f t="shared" si="31"/>
        <v>4.5159072875976562</v>
      </c>
      <c r="S207" s="67">
        <f t="shared" si="32"/>
        <v>0.7412214003018085</v>
      </c>
      <c r="T207" s="58" t="str">
        <f t="shared" si="33"/>
        <v>LightGBM</v>
      </c>
      <c r="U207" s="43">
        <v>383</v>
      </c>
      <c r="V207" s="43">
        <v>370.32748285641554</v>
      </c>
      <c r="W207" s="54">
        <v>0.12873107457059771</v>
      </c>
    </row>
    <row r="208" spans="1:23">
      <c r="A208" s="42" t="s">
        <v>277</v>
      </c>
      <c r="B208" s="43" t="s">
        <v>276</v>
      </c>
      <c r="C208" s="61" t="s">
        <v>247</v>
      </c>
      <c r="D208" s="43">
        <v>94</v>
      </c>
      <c r="E208" s="49">
        <v>29</v>
      </c>
      <c r="F208" s="49">
        <v>29</v>
      </c>
      <c r="G208" s="49">
        <v>30.09298640110676</v>
      </c>
      <c r="H208" s="49">
        <v>31.382455825805664</v>
      </c>
      <c r="I208" s="49">
        <v>30.09298640110676</v>
      </c>
      <c r="J208" s="49">
        <v>20.494122267165295</v>
      </c>
      <c r="K208" s="49">
        <v>39.691850535048225</v>
      </c>
      <c r="L208" s="49">
        <v>9.5988641339414649</v>
      </c>
      <c r="M208" s="64">
        <f t="shared" si="26"/>
        <v>1.09298640110676</v>
      </c>
      <c r="N208" s="67">
        <f t="shared" si="27"/>
        <v>3.7689186245060693E-2</v>
      </c>
      <c r="O208" s="70">
        <f t="shared" si="28"/>
        <v>1</v>
      </c>
      <c r="P208" s="58">
        <f t="shared" si="29"/>
        <v>0</v>
      </c>
      <c r="Q208" s="58">
        <f t="shared" si="30"/>
        <v>1.09298640110676</v>
      </c>
      <c r="R208" s="58">
        <f t="shared" si="31"/>
        <v>2.3824558258056641</v>
      </c>
      <c r="S208" s="67">
        <f t="shared" si="32"/>
        <v>0</v>
      </c>
      <c r="T208" s="58" t="str">
        <f t="shared" si="33"/>
        <v>Seasonal naive</v>
      </c>
      <c r="U208" s="43">
        <v>383</v>
      </c>
      <c r="V208" s="43">
        <v>370.32748285641554</v>
      </c>
      <c r="W208" s="54">
        <v>0.12873107457059771</v>
      </c>
    </row>
    <row r="209" spans="1:23">
      <c r="A209" s="42" t="s">
        <v>277</v>
      </c>
      <c r="B209" s="43" t="s">
        <v>276</v>
      </c>
      <c r="C209" s="61" t="s">
        <v>248</v>
      </c>
      <c r="D209" s="43">
        <v>95</v>
      </c>
      <c r="E209" s="49">
        <v>26</v>
      </c>
      <c r="F209" s="49">
        <v>31</v>
      </c>
      <c r="G209" s="49">
        <v>28.073501346709541</v>
      </c>
      <c r="H209" s="49">
        <v>30.268093109130859</v>
      </c>
      <c r="I209" s="49">
        <v>28.073501346709541</v>
      </c>
      <c r="J209" s="49">
        <v>19.098082076108522</v>
      </c>
      <c r="K209" s="49">
        <v>37.048920617310557</v>
      </c>
      <c r="L209" s="49">
        <v>8.9754192706010194</v>
      </c>
      <c r="M209" s="64">
        <f t="shared" si="26"/>
        <v>2.0735013467095413</v>
      </c>
      <c r="N209" s="67">
        <f t="shared" si="27"/>
        <v>7.9750051796520824E-2</v>
      </c>
      <c r="O209" s="70">
        <f t="shared" si="28"/>
        <v>1</v>
      </c>
      <c r="P209" s="58">
        <f t="shared" si="29"/>
        <v>5</v>
      </c>
      <c r="Q209" s="58">
        <f t="shared" si="30"/>
        <v>2.0735013467095413</v>
      </c>
      <c r="R209" s="58">
        <f t="shared" si="31"/>
        <v>4.2680931091308594</v>
      </c>
      <c r="S209" s="67">
        <f t="shared" si="32"/>
        <v>0.58529973065809171</v>
      </c>
      <c r="T209" s="58" t="str">
        <f t="shared" si="33"/>
        <v>LightGBM</v>
      </c>
      <c r="U209" s="43">
        <v>383</v>
      </c>
      <c r="V209" s="43">
        <v>370.32748285641554</v>
      </c>
      <c r="W209" s="54">
        <v>0.12873107457059771</v>
      </c>
    </row>
    <row r="210" spans="1:23">
      <c r="A210" s="42" t="s">
        <v>277</v>
      </c>
      <c r="B210" s="43" t="s">
        <v>276</v>
      </c>
      <c r="C210" s="61" t="s">
        <v>249</v>
      </c>
      <c r="D210" s="43">
        <v>96</v>
      </c>
      <c r="E210" s="49">
        <v>27</v>
      </c>
      <c r="F210" s="49">
        <v>21</v>
      </c>
      <c r="G210" s="49">
        <v>29.592215403890986</v>
      </c>
      <c r="H210" s="49">
        <v>29.498449325561523</v>
      </c>
      <c r="I210" s="49">
        <v>29.592215403890986</v>
      </c>
      <c r="J210" s="49">
        <v>20.147946672992617</v>
      </c>
      <c r="K210" s="49">
        <v>39.036484134789355</v>
      </c>
      <c r="L210" s="49">
        <v>9.4442687308983686</v>
      </c>
      <c r="M210" s="64">
        <f t="shared" si="26"/>
        <v>2.5922154038909859</v>
      </c>
      <c r="N210" s="67">
        <f t="shared" si="27"/>
        <v>9.6007977921888366E-2</v>
      </c>
      <c r="O210" s="70">
        <f t="shared" si="28"/>
        <v>1</v>
      </c>
      <c r="P210" s="58">
        <f t="shared" si="29"/>
        <v>6</v>
      </c>
      <c r="Q210" s="58">
        <f t="shared" si="30"/>
        <v>2.5922154038909859</v>
      </c>
      <c r="R210" s="58">
        <f t="shared" si="31"/>
        <v>2.4984493255615234</v>
      </c>
      <c r="S210" s="67">
        <f t="shared" si="32"/>
        <v>0.56796409935150227</v>
      </c>
      <c r="T210" s="58" t="str">
        <f t="shared" si="33"/>
        <v>LSTM</v>
      </c>
      <c r="U210" s="43">
        <v>383</v>
      </c>
      <c r="V210" s="43">
        <v>370.32748285641554</v>
      </c>
      <c r="W210" s="54">
        <v>0.12873107457059771</v>
      </c>
    </row>
    <row r="211" spans="1:23">
      <c r="A211" s="42" t="s">
        <v>277</v>
      </c>
      <c r="B211" s="43" t="s">
        <v>276</v>
      </c>
      <c r="C211" s="61" t="s">
        <v>250</v>
      </c>
      <c r="D211" s="43">
        <v>97</v>
      </c>
      <c r="E211" s="49">
        <v>28</v>
      </c>
      <c r="F211" s="49">
        <v>27</v>
      </c>
      <c r="G211" s="49">
        <v>30.653584040479419</v>
      </c>
      <c r="H211" s="49">
        <v>29.463272094726562</v>
      </c>
      <c r="I211" s="49">
        <v>30.653584040479419</v>
      </c>
      <c r="J211" s="49">
        <v>20.88165513544363</v>
      </c>
      <c r="K211" s="49">
        <v>40.425512945515209</v>
      </c>
      <c r="L211" s="49">
        <v>9.7719289050357876</v>
      </c>
      <c r="M211" s="64">
        <f t="shared" si="26"/>
        <v>2.6535840404794193</v>
      </c>
      <c r="N211" s="67">
        <f t="shared" si="27"/>
        <v>9.4770858588550694E-2</v>
      </c>
      <c r="O211" s="70">
        <f t="shared" si="28"/>
        <v>1</v>
      </c>
      <c r="P211" s="58">
        <f t="shared" si="29"/>
        <v>1</v>
      </c>
      <c r="Q211" s="58">
        <f t="shared" si="30"/>
        <v>2.6535840404794193</v>
      </c>
      <c r="R211" s="58">
        <f t="shared" si="31"/>
        <v>1.4632720947265625</v>
      </c>
      <c r="S211" s="67">
        <f t="shared" si="32"/>
        <v>-1.6535840404794193</v>
      </c>
      <c r="T211" s="58" t="str">
        <f t="shared" si="33"/>
        <v>Seasonal naive</v>
      </c>
      <c r="U211" s="43">
        <v>383</v>
      </c>
      <c r="V211" s="43">
        <v>370.32748285641554</v>
      </c>
      <c r="W211" s="54">
        <v>0.12873107457059771</v>
      </c>
    </row>
    <row r="212" spans="1:23">
      <c r="A212" s="42" t="s">
        <v>277</v>
      </c>
      <c r="B212" s="43" t="s">
        <v>276</v>
      </c>
      <c r="C212" s="61" t="s">
        <v>251</v>
      </c>
      <c r="D212" s="43">
        <v>98</v>
      </c>
      <c r="E212" s="49">
        <v>28</v>
      </c>
      <c r="F212" s="49">
        <v>23</v>
      </c>
      <c r="G212" s="49">
        <v>30.87054276013685</v>
      </c>
      <c r="H212" s="49">
        <v>29.062660217285156</v>
      </c>
      <c r="I212" s="49">
        <v>30.87054276013685</v>
      </c>
      <c r="J212" s="49">
        <v>21.031635493942694</v>
      </c>
      <c r="K212" s="49">
        <v>40.709450026331005</v>
      </c>
      <c r="L212" s="49">
        <v>9.8389072661941572</v>
      </c>
      <c r="M212" s="64">
        <f t="shared" si="26"/>
        <v>2.8705427601368498</v>
      </c>
      <c r="N212" s="67">
        <f t="shared" si="27"/>
        <v>0.10251938429060178</v>
      </c>
      <c r="O212" s="70">
        <f t="shared" si="28"/>
        <v>1</v>
      </c>
      <c r="P212" s="58">
        <f t="shared" si="29"/>
        <v>5</v>
      </c>
      <c r="Q212" s="58">
        <f t="shared" si="30"/>
        <v>2.8705427601368498</v>
      </c>
      <c r="R212" s="58">
        <f t="shared" si="31"/>
        <v>1.0626602172851562</v>
      </c>
      <c r="S212" s="67">
        <f t="shared" si="32"/>
        <v>0.42589144797263001</v>
      </c>
      <c r="T212" s="58" t="str">
        <f t="shared" si="33"/>
        <v>LSTM</v>
      </c>
      <c r="U212" s="43">
        <v>383</v>
      </c>
      <c r="V212" s="43">
        <v>370.32748285641554</v>
      </c>
      <c r="W212" s="54">
        <v>0.12873107457059771</v>
      </c>
    </row>
    <row r="213" spans="1:23">
      <c r="A213" s="42" t="s">
        <v>277</v>
      </c>
      <c r="B213" s="43" t="s">
        <v>276</v>
      </c>
      <c r="C213" s="61" t="s">
        <v>252</v>
      </c>
      <c r="D213" s="43">
        <v>99</v>
      </c>
      <c r="E213" s="49">
        <v>28</v>
      </c>
      <c r="F213" s="49">
        <v>30</v>
      </c>
      <c r="G213" s="49">
        <v>29.836213961849719</v>
      </c>
      <c r="H213" s="49">
        <v>29.672622680664062</v>
      </c>
      <c r="I213" s="49">
        <v>29.836213961849719</v>
      </c>
      <c r="J213" s="49">
        <v>20.316619272340951</v>
      </c>
      <c r="K213" s="49">
        <v>39.355808651358487</v>
      </c>
      <c r="L213" s="49">
        <v>9.5195946895087697</v>
      </c>
      <c r="M213" s="64">
        <f t="shared" si="26"/>
        <v>1.8362139618497189</v>
      </c>
      <c r="N213" s="67">
        <f t="shared" si="27"/>
        <v>6.5579070066061382E-2</v>
      </c>
      <c r="O213" s="70">
        <f t="shared" si="28"/>
        <v>1</v>
      </c>
      <c r="P213" s="58">
        <f t="shared" si="29"/>
        <v>2</v>
      </c>
      <c r="Q213" s="58">
        <f t="shared" si="30"/>
        <v>1.8362139618497189</v>
      </c>
      <c r="R213" s="58">
        <f t="shared" si="31"/>
        <v>1.6726226806640625</v>
      </c>
      <c r="S213" s="67">
        <f t="shared" si="32"/>
        <v>8.1893019075140572E-2</v>
      </c>
      <c r="T213" s="58" t="str">
        <f t="shared" si="33"/>
        <v>LSTM</v>
      </c>
      <c r="U213" s="43">
        <v>383</v>
      </c>
      <c r="V213" s="43">
        <v>370.32748285641554</v>
      </c>
      <c r="W213" s="54">
        <v>0.12873107457059771</v>
      </c>
    </row>
    <row r="214" spans="1:23">
      <c r="A214" s="42" t="s">
        <v>277</v>
      </c>
      <c r="B214" s="43" t="s">
        <v>276</v>
      </c>
      <c r="C214" s="61" t="s">
        <v>253</v>
      </c>
      <c r="D214" s="43">
        <v>100</v>
      </c>
      <c r="E214" s="49">
        <v>32</v>
      </c>
      <c r="F214" s="49">
        <v>31</v>
      </c>
      <c r="G214" s="49">
        <v>29.909447234449534</v>
      </c>
      <c r="H214" s="49">
        <v>29.533700942993164</v>
      </c>
      <c r="I214" s="49">
        <v>29.909447234449534</v>
      </c>
      <c r="J214" s="49">
        <v>20.367244352060826</v>
      </c>
      <c r="K214" s="49">
        <v>39.451650116838238</v>
      </c>
      <c r="L214" s="49">
        <v>9.5422028823887075</v>
      </c>
      <c r="M214" s="64">
        <f t="shared" si="26"/>
        <v>2.0905527655504663</v>
      </c>
      <c r="N214" s="67">
        <f t="shared" si="27"/>
        <v>6.5329773923452072E-2</v>
      </c>
      <c r="O214" s="70">
        <f t="shared" si="28"/>
        <v>1</v>
      </c>
      <c r="P214" s="58">
        <f t="shared" si="29"/>
        <v>1</v>
      </c>
      <c r="Q214" s="58">
        <f t="shared" si="30"/>
        <v>2.0905527655504663</v>
      </c>
      <c r="R214" s="58">
        <f t="shared" si="31"/>
        <v>2.4662990570068359</v>
      </c>
      <c r="S214" s="67">
        <f t="shared" si="32"/>
        <v>-1.0905527655504663</v>
      </c>
      <c r="T214" s="58" t="str">
        <f t="shared" si="33"/>
        <v>Seasonal naive</v>
      </c>
      <c r="U214" s="43">
        <v>383</v>
      </c>
      <c r="V214" s="43">
        <v>370.32748285641554</v>
      </c>
      <c r="W214" s="54">
        <v>0.12873107457059771</v>
      </c>
    </row>
    <row r="215" spans="1:23">
      <c r="A215" s="42" t="s">
        <v>277</v>
      </c>
      <c r="B215" s="43" t="s">
        <v>276</v>
      </c>
      <c r="C215" s="61" t="s">
        <v>254</v>
      </c>
      <c r="D215" s="43">
        <v>101</v>
      </c>
      <c r="E215" s="49">
        <v>42</v>
      </c>
      <c r="F215" s="49">
        <v>26</v>
      </c>
      <c r="G215" s="49">
        <v>33.478166006693336</v>
      </c>
      <c r="H215" s="49">
        <v>31.492025375366211</v>
      </c>
      <c r="I215" s="49">
        <v>33.478166006693336</v>
      </c>
      <c r="J215" s="49">
        <v>22.834246930655397</v>
      </c>
      <c r="K215" s="49">
        <v>44.122085082731274</v>
      </c>
      <c r="L215" s="49">
        <v>10.643919076037939</v>
      </c>
      <c r="M215" s="64">
        <f t="shared" si="26"/>
        <v>8.5218339933066645</v>
      </c>
      <c r="N215" s="67">
        <f t="shared" si="27"/>
        <v>0.20290080936444438</v>
      </c>
      <c r="O215" s="70">
        <f t="shared" si="28"/>
        <v>1</v>
      </c>
      <c r="P215" s="58">
        <f t="shared" si="29"/>
        <v>16</v>
      </c>
      <c r="Q215" s="58">
        <f t="shared" si="30"/>
        <v>8.5218339933066645</v>
      </c>
      <c r="R215" s="58">
        <f t="shared" si="31"/>
        <v>10.507974624633789</v>
      </c>
      <c r="S215" s="67">
        <f t="shared" si="32"/>
        <v>0.46738537541833347</v>
      </c>
      <c r="T215" s="58" t="str">
        <f t="shared" si="33"/>
        <v>LightGBM</v>
      </c>
      <c r="U215" s="43">
        <v>383</v>
      </c>
      <c r="V215" s="43">
        <v>370.32748285641554</v>
      </c>
      <c r="W215" s="54">
        <v>0.12873107457059771</v>
      </c>
    </row>
    <row r="216" spans="1:23">
      <c r="A216" s="42" t="s">
        <v>277</v>
      </c>
      <c r="B216" s="43" t="s">
        <v>276</v>
      </c>
      <c r="C216" s="61" t="s">
        <v>255</v>
      </c>
      <c r="D216" s="43">
        <v>102</v>
      </c>
      <c r="E216" s="49">
        <v>30</v>
      </c>
      <c r="F216" s="49">
        <v>37</v>
      </c>
      <c r="G216" s="49">
        <v>33.126469496718414</v>
      </c>
      <c r="H216" s="49">
        <v>35.944732666015625</v>
      </c>
      <c r="I216" s="49">
        <v>33.126469496718414</v>
      </c>
      <c r="J216" s="49">
        <v>22.591124327737226</v>
      </c>
      <c r="K216" s="49">
        <v>43.661814665699602</v>
      </c>
      <c r="L216" s="49">
        <v>10.535345168981186</v>
      </c>
      <c r="M216" s="64">
        <f t="shared" si="26"/>
        <v>3.1264694967184141</v>
      </c>
      <c r="N216" s="67">
        <f t="shared" si="27"/>
        <v>0.1042156498906138</v>
      </c>
      <c r="O216" s="70">
        <f t="shared" si="28"/>
        <v>1</v>
      </c>
      <c r="P216" s="58">
        <f t="shared" si="29"/>
        <v>7</v>
      </c>
      <c r="Q216" s="58">
        <f t="shared" si="30"/>
        <v>3.1264694967184141</v>
      </c>
      <c r="R216" s="58">
        <f t="shared" si="31"/>
        <v>5.944732666015625</v>
      </c>
      <c r="S216" s="67">
        <f t="shared" si="32"/>
        <v>0.55336150046879795</v>
      </c>
      <c r="T216" s="58" t="str">
        <f t="shared" si="33"/>
        <v>LightGBM</v>
      </c>
      <c r="U216" s="43">
        <v>383</v>
      </c>
      <c r="V216" s="43">
        <v>370.32748285641554</v>
      </c>
      <c r="W216" s="54">
        <v>0.12873107457059771</v>
      </c>
    </row>
    <row r="217" spans="1:23">
      <c r="A217" s="42" t="s">
        <v>277</v>
      </c>
      <c r="B217" s="43" t="s">
        <v>276</v>
      </c>
      <c r="C217" s="61" t="s">
        <v>256</v>
      </c>
      <c r="D217" s="43">
        <v>103</v>
      </c>
      <c r="E217" s="49">
        <v>44</v>
      </c>
      <c r="F217" s="49">
        <v>36</v>
      </c>
      <c r="G217" s="49">
        <v>36.227982826496188</v>
      </c>
      <c r="H217" s="49">
        <v>34.158420562744141</v>
      </c>
      <c r="I217" s="49">
        <v>36.227982826496188</v>
      </c>
      <c r="J217" s="49">
        <v>24.73515468440678</v>
      </c>
      <c r="K217" s="49">
        <v>47.720810968585596</v>
      </c>
      <c r="L217" s="49">
        <v>11.492828142089408</v>
      </c>
      <c r="M217" s="64">
        <f t="shared" si="26"/>
        <v>7.7720171735038122</v>
      </c>
      <c r="N217" s="67">
        <f t="shared" si="27"/>
        <v>0.17663675394326847</v>
      </c>
      <c r="O217" s="70">
        <f t="shared" si="28"/>
        <v>1</v>
      </c>
      <c r="P217" s="58">
        <f t="shared" si="29"/>
        <v>8</v>
      </c>
      <c r="Q217" s="58">
        <f t="shared" si="30"/>
        <v>7.7720171735038122</v>
      </c>
      <c r="R217" s="58">
        <f t="shared" si="31"/>
        <v>9.8415794372558594</v>
      </c>
      <c r="S217" s="67">
        <f t="shared" si="32"/>
        <v>2.849785331202348E-2</v>
      </c>
      <c r="T217" s="58" t="str">
        <f t="shared" si="33"/>
        <v>LightGBM</v>
      </c>
      <c r="U217" s="43">
        <v>383</v>
      </c>
      <c r="V217" s="43">
        <v>370.32748285641554</v>
      </c>
      <c r="W217" s="54">
        <v>0.12873107457059771</v>
      </c>
    </row>
    <row r="218" spans="1:23">
      <c r="A218" s="42" t="s">
        <v>278</v>
      </c>
      <c r="B218" s="43" t="s">
        <v>276</v>
      </c>
      <c r="C218" s="61" t="s">
        <v>245</v>
      </c>
      <c r="D218" s="43">
        <v>92</v>
      </c>
      <c r="E218" s="49">
        <v>23</v>
      </c>
      <c r="F218" s="49">
        <v>16</v>
      </c>
      <c r="G218" s="49">
        <v>23.579013211799445</v>
      </c>
      <c r="H218" s="49">
        <v>22.554513931274414</v>
      </c>
      <c r="I218" s="49">
        <v>23.579013211799445</v>
      </c>
      <c r="J218" s="49">
        <v>15.991108810374142</v>
      </c>
      <c r="K218" s="49">
        <v>31.166917613224747</v>
      </c>
      <c r="L218" s="49">
        <v>7.5879044014253036</v>
      </c>
      <c r="M218" s="64">
        <f t="shared" si="26"/>
        <v>0.57901321179944532</v>
      </c>
      <c r="N218" s="67">
        <f t="shared" si="27"/>
        <v>2.5174487469541099E-2</v>
      </c>
      <c r="O218" s="70">
        <f t="shared" si="28"/>
        <v>1</v>
      </c>
      <c r="P218" s="58">
        <f t="shared" si="29"/>
        <v>7</v>
      </c>
      <c r="Q218" s="58">
        <f t="shared" si="30"/>
        <v>0.57901321179944532</v>
      </c>
      <c r="R218" s="58">
        <f t="shared" si="31"/>
        <v>0.44548606872558594</v>
      </c>
      <c r="S218" s="67">
        <f t="shared" si="32"/>
        <v>0.91728382688579357</v>
      </c>
      <c r="T218" s="58" t="str">
        <f t="shared" si="33"/>
        <v>LSTM</v>
      </c>
      <c r="U218" s="43">
        <v>343</v>
      </c>
      <c r="V218" s="43">
        <v>334.69954455375739</v>
      </c>
      <c r="W218" s="54">
        <v>9.3845157878766405E-2</v>
      </c>
    </row>
    <row r="219" spans="1:23">
      <c r="A219" s="42" t="s">
        <v>278</v>
      </c>
      <c r="B219" s="43" t="s">
        <v>276</v>
      </c>
      <c r="C219" s="61" t="s">
        <v>246</v>
      </c>
      <c r="D219" s="43">
        <v>93</v>
      </c>
      <c r="E219" s="49">
        <v>29</v>
      </c>
      <c r="F219" s="49">
        <v>20</v>
      </c>
      <c r="G219" s="49">
        <v>22.2815579072549</v>
      </c>
      <c r="H219" s="49">
        <v>21.968847274780273</v>
      </c>
      <c r="I219" s="49">
        <v>22.2815579072549</v>
      </c>
      <c r="J219" s="49">
        <v>15.094197121277915</v>
      </c>
      <c r="K219" s="49">
        <v>29.468918693231885</v>
      </c>
      <c r="L219" s="49">
        <v>7.1873607859769839</v>
      </c>
      <c r="M219" s="64">
        <f t="shared" si="26"/>
        <v>6.7184420927451001</v>
      </c>
      <c r="N219" s="67">
        <f t="shared" si="27"/>
        <v>0.23167041699121035</v>
      </c>
      <c r="O219" s="70">
        <f t="shared" si="28"/>
        <v>1</v>
      </c>
      <c r="P219" s="58">
        <f t="shared" si="29"/>
        <v>9</v>
      </c>
      <c r="Q219" s="58">
        <f t="shared" si="30"/>
        <v>6.7184420927451001</v>
      </c>
      <c r="R219" s="58">
        <f t="shared" si="31"/>
        <v>7.0311527252197266</v>
      </c>
      <c r="S219" s="67">
        <f t="shared" si="32"/>
        <v>0.2535064341394333</v>
      </c>
      <c r="T219" s="58" t="str">
        <f t="shared" si="33"/>
        <v>LightGBM</v>
      </c>
      <c r="U219" s="43">
        <v>343</v>
      </c>
      <c r="V219" s="43">
        <v>334.69954455375739</v>
      </c>
      <c r="W219" s="54">
        <v>9.3845157878766405E-2</v>
      </c>
    </row>
    <row r="220" spans="1:23">
      <c r="A220" s="42" t="s">
        <v>278</v>
      </c>
      <c r="B220" s="43" t="s">
        <v>276</v>
      </c>
      <c r="C220" s="61" t="s">
        <v>247</v>
      </c>
      <c r="D220" s="43">
        <v>94</v>
      </c>
      <c r="E220" s="49">
        <v>29</v>
      </c>
      <c r="F220" s="49">
        <v>30</v>
      </c>
      <c r="G220" s="49">
        <v>26.996036127541817</v>
      </c>
      <c r="H220" s="49">
        <v>22.446382522583008</v>
      </c>
      <c r="I220" s="49">
        <v>26.996036127541817</v>
      </c>
      <c r="J220" s="49">
        <v>18.353246283861019</v>
      </c>
      <c r="K220" s="49">
        <v>35.638825971222616</v>
      </c>
      <c r="L220" s="49">
        <v>8.6427898436807968</v>
      </c>
      <c r="M220" s="64">
        <f t="shared" si="26"/>
        <v>2.0039638724581827</v>
      </c>
      <c r="N220" s="67">
        <f t="shared" si="27"/>
        <v>6.910220249855803E-2</v>
      </c>
      <c r="O220" s="70">
        <f t="shared" si="28"/>
        <v>1</v>
      </c>
      <c r="P220" s="58">
        <f t="shared" si="29"/>
        <v>1</v>
      </c>
      <c r="Q220" s="58">
        <f t="shared" si="30"/>
        <v>2.0039638724581827</v>
      </c>
      <c r="R220" s="58">
        <f t="shared" si="31"/>
        <v>6.5536174774169922</v>
      </c>
      <c r="S220" s="67">
        <f t="shared" si="32"/>
        <v>-1.0039638724581827</v>
      </c>
      <c r="T220" s="58" t="str">
        <f t="shared" si="33"/>
        <v>Seasonal naive</v>
      </c>
      <c r="U220" s="43">
        <v>343</v>
      </c>
      <c r="V220" s="43">
        <v>334.69954455375739</v>
      </c>
      <c r="W220" s="54">
        <v>9.3845157878766405E-2</v>
      </c>
    </row>
    <row r="221" spans="1:23">
      <c r="A221" s="42" t="s">
        <v>278</v>
      </c>
      <c r="B221" s="43" t="s">
        <v>276</v>
      </c>
      <c r="C221" s="61" t="s">
        <v>248</v>
      </c>
      <c r="D221" s="43">
        <v>95</v>
      </c>
      <c r="E221" s="49">
        <v>28</v>
      </c>
      <c r="F221" s="49">
        <v>20</v>
      </c>
      <c r="G221" s="49">
        <v>25.751406472941426</v>
      </c>
      <c r="H221" s="49">
        <v>27.144235610961914</v>
      </c>
      <c r="I221" s="49">
        <v>25.751406472941426</v>
      </c>
      <c r="J221" s="49">
        <v>17.492852186355858</v>
      </c>
      <c r="K221" s="49">
        <v>34.00996075952699</v>
      </c>
      <c r="L221" s="49">
        <v>8.2585542865855679</v>
      </c>
      <c r="M221" s="64">
        <f t="shared" si="26"/>
        <v>2.2485935270585742</v>
      </c>
      <c r="N221" s="67">
        <f t="shared" si="27"/>
        <v>8.0306911680663368E-2</v>
      </c>
      <c r="O221" s="70">
        <f t="shared" si="28"/>
        <v>1</v>
      </c>
      <c r="P221" s="58">
        <f t="shared" si="29"/>
        <v>8</v>
      </c>
      <c r="Q221" s="58">
        <f t="shared" si="30"/>
        <v>2.2485935270585742</v>
      </c>
      <c r="R221" s="58">
        <f t="shared" si="31"/>
        <v>0.85576438903808594</v>
      </c>
      <c r="S221" s="67">
        <f t="shared" si="32"/>
        <v>0.71892580911767823</v>
      </c>
      <c r="T221" s="58" t="str">
        <f t="shared" si="33"/>
        <v>LSTM</v>
      </c>
      <c r="U221" s="43">
        <v>343</v>
      </c>
      <c r="V221" s="43">
        <v>334.69954455375739</v>
      </c>
      <c r="W221" s="54">
        <v>9.3845157878766405E-2</v>
      </c>
    </row>
    <row r="222" spans="1:23">
      <c r="A222" s="42" t="s">
        <v>278</v>
      </c>
      <c r="B222" s="43" t="s">
        <v>276</v>
      </c>
      <c r="C222" s="61" t="s">
        <v>249</v>
      </c>
      <c r="D222" s="43">
        <v>96</v>
      </c>
      <c r="E222" s="49">
        <v>27</v>
      </c>
      <c r="F222" s="49">
        <v>33</v>
      </c>
      <c r="G222" s="49">
        <v>27.239668291840896</v>
      </c>
      <c r="H222" s="49">
        <v>26.247940063476562</v>
      </c>
      <c r="I222" s="49">
        <v>27.239668291840896</v>
      </c>
      <c r="J222" s="49">
        <v>18.521665600683932</v>
      </c>
      <c r="K222" s="49">
        <v>35.957670982997861</v>
      </c>
      <c r="L222" s="49">
        <v>8.718002691156963</v>
      </c>
      <c r="M222" s="64">
        <f t="shared" si="26"/>
        <v>0.23966829184089633</v>
      </c>
      <c r="N222" s="67">
        <f t="shared" si="27"/>
        <v>8.8766034015146794E-3</v>
      </c>
      <c r="O222" s="70">
        <f t="shared" si="28"/>
        <v>1</v>
      </c>
      <c r="P222" s="58">
        <f t="shared" si="29"/>
        <v>6</v>
      </c>
      <c r="Q222" s="58">
        <f t="shared" si="30"/>
        <v>0.23966829184089633</v>
      </c>
      <c r="R222" s="58">
        <f t="shared" si="31"/>
        <v>0.7520599365234375</v>
      </c>
      <c r="S222" s="67">
        <f t="shared" si="32"/>
        <v>0.96005528469318391</v>
      </c>
      <c r="T222" s="58" t="str">
        <f t="shared" si="33"/>
        <v>LightGBM</v>
      </c>
      <c r="U222" s="43">
        <v>343</v>
      </c>
      <c r="V222" s="43">
        <v>334.69954455375739</v>
      </c>
      <c r="W222" s="54">
        <v>9.3845157878766405E-2</v>
      </c>
    </row>
    <row r="223" spans="1:23">
      <c r="A223" s="42" t="s">
        <v>278</v>
      </c>
      <c r="B223" s="43" t="s">
        <v>276</v>
      </c>
      <c r="C223" s="61" t="s">
        <v>250</v>
      </c>
      <c r="D223" s="43">
        <v>97</v>
      </c>
      <c r="E223" s="49">
        <v>31</v>
      </c>
      <c r="F223" s="49">
        <v>39</v>
      </c>
      <c r="G223" s="49">
        <v>27.898453988940318</v>
      </c>
      <c r="H223" s="49">
        <v>26.762189865112305</v>
      </c>
      <c r="I223" s="49">
        <v>27.898453988940318</v>
      </c>
      <c r="J223" s="49">
        <v>18.97707442306745</v>
      </c>
      <c r="K223" s="49">
        <v>36.819833554813187</v>
      </c>
      <c r="L223" s="49">
        <v>8.9213795658728685</v>
      </c>
      <c r="M223" s="64">
        <f t="shared" si="26"/>
        <v>3.101546011059682</v>
      </c>
      <c r="N223" s="67">
        <f t="shared" si="27"/>
        <v>0.10004987132450587</v>
      </c>
      <c r="O223" s="70">
        <f t="shared" si="28"/>
        <v>1</v>
      </c>
      <c r="P223" s="58">
        <f t="shared" si="29"/>
        <v>8</v>
      </c>
      <c r="Q223" s="58">
        <f t="shared" si="30"/>
        <v>3.101546011059682</v>
      </c>
      <c r="R223" s="58">
        <f t="shared" si="31"/>
        <v>4.2378101348876953</v>
      </c>
      <c r="S223" s="67">
        <f t="shared" si="32"/>
        <v>0.61230674861753975</v>
      </c>
      <c r="T223" s="58" t="str">
        <f t="shared" si="33"/>
        <v>LightGBM</v>
      </c>
      <c r="U223" s="43">
        <v>343</v>
      </c>
      <c r="V223" s="43">
        <v>334.69954455375739</v>
      </c>
      <c r="W223" s="54">
        <v>9.3845157878766405E-2</v>
      </c>
    </row>
    <row r="224" spans="1:23">
      <c r="A224" s="42" t="s">
        <v>278</v>
      </c>
      <c r="B224" s="43" t="s">
        <v>276</v>
      </c>
      <c r="C224" s="61" t="s">
        <v>251</v>
      </c>
      <c r="D224" s="43">
        <v>98</v>
      </c>
      <c r="E224" s="49">
        <v>32</v>
      </c>
      <c r="F224" s="49">
        <v>27</v>
      </c>
      <c r="G224" s="49">
        <v>28.037024539080637</v>
      </c>
      <c r="H224" s="49">
        <v>28.666847229003906</v>
      </c>
      <c r="I224" s="49">
        <v>28.037024539080637</v>
      </c>
      <c r="J224" s="49">
        <v>19.072866197743629</v>
      </c>
      <c r="K224" s="49">
        <v>37.001182880417645</v>
      </c>
      <c r="L224" s="49">
        <v>8.9641583413370078</v>
      </c>
      <c r="M224" s="64">
        <f t="shared" si="26"/>
        <v>3.9629754609193633</v>
      </c>
      <c r="N224" s="67">
        <f t="shared" si="27"/>
        <v>0.1238429831537301</v>
      </c>
      <c r="O224" s="70">
        <f t="shared" si="28"/>
        <v>1</v>
      </c>
      <c r="P224" s="58">
        <f t="shared" si="29"/>
        <v>5</v>
      </c>
      <c r="Q224" s="58">
        <f t="shared" si="30"/>
        <v>3.9629754609193633</v>
      </c>
      <c r="R224" s="58">
        <f t="shared" si="31"/>
        <v>3.3331527709960938</v>
      </c>
      <c r="S224" s="67">
        <f t="shared" si="32"/>
        <v>0.2074049078161273</v>
      </c>
      <c r="T224" s="58" t="str">
        <f t="shared" si="33"/>
        <v>LSTM</v>
      </c>
      <c r="U224" s="43">
        <v>343</v>
      </c>
      <c r="V224" s="43">
        <v>334.69954455375739</v>
      </c>
      <c r="W224" s="54">
        <v>9.3845157878766405E-2</v>
      </c>
    </row>
    <row r="225" spans="1:23">
      <c r="A225" s="42" t="s">
        <v>278</v>
      </c>
      <c r="B225" s="43" t="s">
        <v>276</v>
      </c>
      <c r="C225" s="61" t="s">
        <v>252</v>
      </c>
      <c r="D225" s="43">
        <v>99</v>
      </c>
      <c r="E225" s="49">
        <v>25</v>
      </c>
      <c r="F225" s="49">
        <v>34</v>
      </c>
      <c r="G225" s="49">
        <v>30.699359237577109</v>
      </c>
      <c r="H225" s="49">
        <v>28.653520584106445</v>
      </c>
      <c r="I225" s="49">
        <v>30.699359237577109</v>
      </c>
      <c r="J225" s="49">
        <v>20.913298853114519</v>
      </c>
      <c r="K225" s="49">
        <v>40.4854196220397</v>
      </c>
      <c r="L225" s="49">
        <v>9.7860603844625924</v>
      </c>
      <c r="M225" s="64">
        <f t="shared" si="26"/>
        <v>5.6993592375771094</v>
      </c>
      <c r="N225" s="67">
        <f t="shared" si="27"/>
        <v>0.22797436950308436</v>
      </c>
      <c r="O225" s="70">
        <f t="shared" si="28"/>
        <v>1</v>
      </c>
      <c r="P225" s="58">
        <f t="shared" si="29"/>
        <v>9</v>
      </c>
      <c r="Q225" s="58">
        <f t="shared" si="30"/>
        <v>5.6993592375771094</v>
      </c>
      <c r="R225" s="58">
        <f t="shared" si="31"/>
        <v>3.6535205841064453</v>
      </c>
      <c r="S225" s="67">
        <f t="shared" si="32"/>
        <v>0.36673786249143225</v>
      </c>
      <c r="T225" s="58" t="str">
        <f t="shared" si="33"/>
        <v>LSTM</v>
      </c>
      <c r="U225" s="43">
        <v>343</v>
      </c>
      <c r="V225" s="43">
        <v>334.69954455375739</v>
      </c>
      <c r="W225" s="54">
        <v>9.3845157878766405E-2</v>
      </c>
    </row>
    <row r="226" spans="1:23">
      <c r="A226" s="42" t="s">
        <v>278</v>
      </c>
      <c r="B226" s="43" t="s">
        <v>276</v>
      </c>
      <c r="C226" s="61" t="s">
        <v>253</v>
      </c>
      <c r="D226" s="43">
        <v>100</v>
      </c>
      <c r="E226" s="49">
        <v>30</v>
      </c>
      <c r="F226" s="49">
        <v>35</v>
      </c>
      <c r="G226" s="49">
        <v>29.779921362501536</v>
      </c>
      <c r="H226" s="49">
        <v>28.447423934936523</v>
      </c>
      <c r="I226" s="49">
        <v>29.779921362501536</v>
      </c>
      <c r="J226" s="49">
        <v>20.277705029832443</v>
      </c>
      <c r="K226" s="49">
        <v>39.282137695170633</v>
      </c>
      <c r="L226" s="49">
        <v>9.5022163326690929</v>
      </c>
      <c r="M226" s="64">
        <f t="shared" si="26"/>
        <v>0.22007863749846379</v>
      </c>
      <c r="N226" s="67">
        <f t="shared" si="27"/>
        <v>7.3359545832821262E-3</v>
      </c>
      <c r="O226" s="70">
        <f t="shared" si="28"/>
        <v>1</v>
      </c>
      <c r="P226" s="58">
        <f t="shared" si="29"/>
        <v>5</v>
      </c>
      <c r="Q226" s="58">
        <f t="shared" si="30"/>
        <v>0.22007863749846379</v>
      </c>
      <c r="R226" s="58">
        <f t="shared" si="31"/>
        <v>1.5525760650634766</v>
      </c>
      <c r="S226" s="67">
        <f t="shared" si="32"/>
        <v>0.95598427250030726</v>
      </c>
      <c r="T226" s="58" t="str">
        <f t="shared" si="33"/>
        <v>LightGBM</v>
      </c>
      <c r="U226" s="43">
        <v>343</v>
      </c>
      <c r="V226" s="43">
        <v>334.69954455375739</v>
      </c>
      <c r="W226" s="54">
        <v>9.3845157878766405E-2</v>
      </c>
    </row>
    <row r="227" spans="1:23">
      <c r="A227" s="42" t="s">
        <v>278</v>
      </c>
      <c r="B227" s="43" t="s">
        <v>276</v>
      </c>
      <c r="C227" s="61" t="s">
        <v>254</v>
      </c>
      <c r="D227" s="43">
        <v>101</v>
      </c>
      <c r="E227" s="49">
        <v>29</v>
      </c>
      <c r="F227" s="49">
        <v>35</v>
      </c>
      <c r="G227" s="49">
        <v>30.106325479358102</v>
      </c>
      <c r="H227" s="49">
        <v>29.573127746582031</v>
      </c>
      <c r="I227" s="49">
        <v>30.106325479358102</v>
      </c>
      <c r="J227" s="49">
        <v>20.503343374947193</v>
      </c>
      <c r="K227" s="49">
        <v>39.709307583769011</v>
      </c>
      <c r="L227" s="49">
        <v>9.6029821044109109</v>
      </c>
      <c r="M227" s="64">
        <f t="shared" si="26"/>
        <v>1.1063254793581017</v>
      </c>
      <c r="N227" s="67">
        <f t="shared" si="27"/>
        <v>3.8149154460624196E-2</v>
      </c>
      <c r="O227" s="70">
        <f t="shared" si="28"/>
        <v>1</v>
      </c>
      <c r="P227" s="58">
        <f t="shared" si="29"/>
        <v>6</v>
      </c>
      <c r="Q227" s="58">
        <f t="shared" si="30"/>
        <v>1.1063254793581017</v>
      </c>
      <c r="R227" s="58">
        <f t="shared" si="31"/>
        <v>0.57312774658203125</v>
      </c>
      <c r="S227" s="67">
        <f t="shared" si="32"/>
        <v>0.81561242010698309</v>
      </c>
      <c r="T227" s="58" t="str">
        <f t="shared" si="33"/>
        <v>LSTM</v>
      </c>
      <c r="U227" s="43">
        <v>343</v>
      </c>
      <c r="V227" s="43">
        <v>334.69954455375739</v>
      </c>
      <c r="W227" s="54">
        <v>9.3845157878766405E-2</v>
      </c>
    </row>
    <row r="228" spans="1:23">
      <c r="A228" s="42" t="s">
        <v>278</v>
      </c>
      <c r="B228" s="43" t="s">
        <v>276</v>
      </c>
      <c r="C228" s="61" t="s">
        <v>255</v>
      </c>
      <c r="D228" s="43">
        <v>102</v>
      </c>
      <c r="E228" s="49">
        <v>32</v>
      </c>
      <c r="F228" s="49">
        <v>23</v>
      </c>
      <c r="G228" s="49">
        <v>30.010927302409605</v>
      </c>
      <c r="H228" s="49">
        <v>30.242952346801758</v>
      </c>
      <c r="I228" s="49">
        <v>30.010927302409605</v>
      </c>
      <c r="J228" s="49">
        <v>20.437396024218518</v>
      </c>
      <c r="K228" s="49">
        <v>39.584458580600696</v>
      </c>
      <c r="L228" s="49">
        <v>9.5735312781910871</v>
      </c>
      <c r="M228" s="64">
        <f t="shared" si="26"/>
        <v>1.9890726975903945</v>
      </c>
      <c r="N228" s="67">
        <f t="shared" si="27"/>
        <v>6.2158521799699828E-2</v>
      </c>
      <c r="O228" s="70">
        <f t="shared" si="28"/>
        <v>1</v>
      </c>
      <c r="P228" s="58">
        <f t="shared" si="29"/>
        <v>9</v>
      </c>
      <c r="Q228" s="58">
        <f t="shared" si="30"/>
        <v>1.9890726975903945</v>
      </c>
      <c r="R228" s="58">
        <f t="shared" si="31"/>
        <v>1.7570476531982422</v>
      </c>
      <c r="S228" s="67">
        <f t="shared" si="32"/>
        <v>0.77899192248995619</v>
      </c>
      <c r="T228" s="58" t="str">
        <f t="shared" si="33"/>
        <v>LSTM</v>
      </c>
      <c r="U228" s="43">
        <v>343</v>
      </c>
      <c r="V228" s="43">
        <v>334.69954455375739</v>
      </c>
      <c r="W228" s="54">
        <v>9.3845157878766405E-2</v>
      </c>
    </row>
    <row r="229" spans="1:23">
      <c r="A229" s="42" t="s">
        <v>278</v>
      </c>
      <c r="B229" s="43" t="s">
        <v>276</v>
      </c>
      <c r="C229" s="61" t="s">
        <v>256</v>
      </c>
      <c r="D229" s="43">
        <v>103</v>
      </c>
      <c r="E229" s="49">
        <v>28</v>
      </c>
      <c r="F229" s="49">
        <v>34</v>
      </c>
      <c r="G229" s="49">
        <v>32.31985063251156</v>
      </c>
      <c r="H229" s="49">
        <v>30.358039855957031</v>
      </c>
      <c r="I229" s="49">
        <v>32.31985063251156</v>
      </c>
      <c r="J229" s="49">
        <v>22.033520620373597</v>
      </c>
      <c r="K229" s="49">
        <v>42.606180644649527</v>
      </c>
      <c r="L229" s="49">
        <v>10.286330012137963</v>
      </c>
      <c r="M229" s="64">
        <f t="shared" si="26"/>
        <v>4.3198506325115602</v>
      </c>
      <c r="N229" s="67">
        <f t="shared" si="27"/>
        <v>0.15428037973255573</v>
      </c>
      <c r="O229" s="70">
        <f t="shared" si="28"/>
        <v>1</v>
      </c>
      <c r="P229" s="58">
        <f t="shared" si="29"/>
        <v>6</v>
      </c>
      <c r="Q229" s="58">
        <f t="shared" si="30"/>
        <v>4.3198506325115602</v>
      </c>
      <c r="R229" s="58">
        <f t="shared" si="31"/>
        <v>2.3580398559570312</v>
      </c>
      <c r="S229" s="67">
        <f t="shared" si="32"/>
        <v>0.28002489458140667</v>
      </c>
      <c r="T229" s="58" t="str">
        <f t="shared" si="33"/>
        <v>LSTM</v>
      </c>
      <c r="U229" s="43">
        <v>343</v>
      </c>
      <c r="V229" s="43">
        <v>334.69954455375739</v>
      </c>
      <c r="W229" s="54">
        <v>9.3845157878766405E-2</v>
      </c>
    </row>
    <row r="230" spans="1:23">
      <c r="A230" s="42" t="s">
        <v>279</v>
      </c>
      <c r="B230" s="43" t="s">
        <v>276</v>
      </c>
      <c r="C230" s="61" t="s">
        <v>245</v>
      </c>
      <c r="D230" s="43">
        <v>92</v>
      </c>
      <c r="E230" s="49">
        <v>15</v>
      </c>
      <c r="F230" s="49">
        <v>20</v>
      </c>
      <c r="G230" s="49">
        <v>29.81954519728022</v>
      </c>
      <c r="H230" s="49">
        <v>29.551675796508789</v>
      </c>
      <c r="I230" s="49">
        <v>29.81954519728022</v>
      </c>
      <c r="J230" s="49">
        <v>20.305096401585551</v>
      </c>
      <c r="K230" s="49">
        <v>39.333993992974889</v>
      </c>
      <c r="L230" s="49">
        <v>9.5144487956946708</v>
      </c>
      <c r="M230" s="64">
        <f t="shared" si="26"/>
        <v>14.81954519728022</v>
      </c>
      <c r="N230" s="67">
        <f t="shared" si="27"/>
        <v>0.98796967981868133</v>
      </c>
      <c r="O230" s="70">
        <f t="shared" si="28"/>
        <v>0</v>
      </c>
      <c r="P230" s="58">
        <f t="shared" si="29"/>
        <v>5</v>
      </c>
      <c r="Q230" s="58">
        <f t="shared" si="30"/>
        <v>14.81954519728022</v>
      </c>
      <c r="R230" s="58">
        <f t="shared" si="31"/>
        <v>14.551675796508789</v>
      </c>
      <c r="S230" s="67">
        <f t="shared" si="32"/>
        <v>-1.9639090394560439</v>
      </c>
      <c r="T230" s="58" t="str">
        <f t="shared" si="33"/>
        <v>Seasonal naive</v>
      </c>
      <c r="U230" s="43">
        <v>363</v>
      </c>
      <c r="V230" s="43">
        <v>360.71426079010456</v>
      </c>
      <c r="W230" s="54">
        <v>0.15260898520548594</v>
      </c>
    </row>
    <row r="231" spans="1:23">
      <c r="A231" s="42" t="s">
        <v>279</v>
      </c>
      <c r="B231" s="43" t="s">
        <v>276</v>
      </c>
      <c r="C231" s="61" t="s">
        <v>246</v>
      </c>
      <c r="D231" s="43">
        <v>93</v>
      </c>
      <c r="E231" s="49">
        <v>26</v>
      </c>
      <c r="F231" s="49">
        <v>31</v>
      </c>
      <c r="G231" s="49">
        <v>23.089683723270536</v>
      </c>
      <c r="H231" s="49">
        <v>24.942514419555664</v>
      </c>
      <c r="I231" s="49">
        <v>23.089683723270536</v>
      </c>
      <c r="J231" s="49">
        <v>15.652842562169837</v>
      </c>
      <c r="K231" s="49">
        <v>30.526524884371234</v>
      </c>
      <c r="L231" s="49">
        <v>7.4368411611006984</v>
      </c>
      <c r="M231" s="64">
        <f t="shared" si="26"/>
        <v>2.9103162767294641</v>
      </c>
      <c r="N231" s="67">
        <f t="shared" si="27"/>
        <v>0.11193524141267169</v>
      </c>
      <c r="O231" s="70">
        <f t="shared" si="28"/>
        <v>1</v>
      </c>
      <c r="P231" s="58">
        <f t="shared" si="29"/>
        <v>5</v>
      </c>
      <c r="Q231" s="58">
        <f t="shared" si="30"/>
        <v>2.9103162767294641</v>
      </c>
      <c r="R231" s="58">
        <f t="shared" si="31"/>
        <v>1.0574855804443359</v>
      </c>
      <c r="S231" s="67">
        <f t="shared" si="32"/>
        <v>0.41793674465410713</v>
      </c>
      <c r="T231" s="58" t="str">
        <f t="shared" si="33"/>
        <v>LSTM</v>
      </c>
      <c r="U231" s="43">
        <v>363</v>
      </c>
      <c r="V231" s="43">
        <v>360.71426079010456</v>
      </c>
      <c r="W231" s="54">
        <v>0.15260898520548594</v>
      </c>
    </row>
    <row r="232" spans="1:23">
      <c r="A232" s="42" t="s">
        <v>279</v>
      </c>
      <c r="B232" s="43" t="s">
        <v>276</v>
      </c>
      <c r="C232" s="61" t="s">
        <v>247</v>
      </c>
      <c r="D232" s="43">
        <v>94</v>
      </c>
      <c r="E232" s="49">
        <v>27</v>
      </c>
      <c r="F232" s="49">
        <v>23</v>
      </c>
      <c r="G232" s="49">
        <v>29.79065045082891</v>
      </c>
      <c r="H232" s="49">
        <v>25.157810211181641</v>
      </c>
      <c r="I232" s="49">
        <v>29.79065045082891</v>
      </c>
      <c r="J232" s="49">
        <v>20.285121890128487</v>
      </c>
      <c r="K232" s="49">
        <v>39.296179011529333</v>
      </c>
      <c r="L232" s="49">
        <v>9.5055285607004247</v>
      </c>
      <c r="M232" s="64">
        <f t="shared" si="26"/>
        <v>2.7906504508289096</v>
      </c>
      <c r="N232" s="67">
        <f t="shared" si="27"/>
        <v>0.10335742410477443</v>
      </c>
      <c r="O232" s="70">
        <f t="shared" si="28"/>
        <v>1</v>
      </c>
      <c r="P232" s="58">
        <f t="shared" si="29"/>
        <v>4</v>
      </c>
      <c r="Q232" s="58">
        <f t="shared" si="30"/>
        <v>2.7906504508289096</v>
      </c>
      <c r="R232" s="58">
        <f t="shared" si="31"/>
        <v>1.8421897888183594</v>
      </c>
      <c r="S232" s="67">
        <f t="shared" si="32"/>
        <v>0.3023373872927726</v>
      </c>
      <c r="T232" s="58" t="str">
        <f t="shared" si="33"/>
        <v>LSTM</v>
      </c>
      <c r="U232" s="43">
        <v>363</v>
      </c>
      <c r="V232" s="43">
        <v>360.71426079010456</v>
      </c>
      <c r="W232" s="54">
        <v>0.15260898520548594</v>
      </c>
    </row>
    <row r="233" spans="1:23">
      <c r="A233" s="42" t="s">
        <v>279</v>
      </c>
      <c r="B233" s="43" t="s">
        <v>276</v>
      </c>
      <c r="C233" s="61" t="s">
        <v>248</v>
      </c>
      <c r="D233" s="43">
        <v>95</v>
      </c>
      <c r="E233" s="49">
        <v>33</v>
      </c>
      <c r="F233" s="49">
        <v>30</v>
      </c>
      <c r="G233" s="49">
        <v>28.276964810260772</v>
      </c>
      <c r="H233" s="49">
        <v>27.063638687133789</v>
      </c>
      <c r="I233" s="49">
        <v>28.276964810260772</v>
      </c>
      <c r="J233" s="49">
        <v>19.238733363381314</v>
      </c>
      <c r="K233" s="49">
        <v>37.315196257140229</v>
      </c>
      <c r="L233" s="49">
        <v>9.0382314468794593</v>
      </c>
      <c r="M233" s="64">
        <f t="shared" si="26"/>
        <v>4.7230351897392282</v>
      </c>
      <c r="N233" s="67">
        <f t="shared" si="27"/>
        <v>0.14312227847694631</v>
      </c>
      <c r="O233" s="70">
        <f t="shared" si="28"/>
        <v>1</v>
      </c>
      <c r="P233" s="58">
        <f t="shared" si="29"/>
        <v>3</v>
      </c>
      <c r="Q233" s="58">
        <f t="shared" si="30"/>
        <v>4.7230351897392282</v>
      </c>
      <c r="R233" s="58">
        <f t="shared" si="31"/>
        <v>5.9363613128662109</v>
      </c>
      <c r="S233" s="67">
        <f t="shared" si="32"/>
        <v>-0.57434506324640933</v>
      </c>
      <c r="T233" s="58" t="str">
        <f t="shared" si="33"/>
        <v>Seasonal naive</v>
      </c>
      <c r="U233" s="43">
        <v>363</v>
      </c>
      <c r="V233" s="43">
        <v>360.71426079010456</v>
      </c>
      <c r="W233" s="54">
        <v>0.15260898520548594</v>
      </c>
    </row>
    <row r="234" spans="1:23">
      <c r="A234" s="42" t="s">
        <v>279</v>
      </c>
      <c r="B234" s="43" t="s">
        <v>276</v>
      </c>
      <c r="C234" s="61" t="s">
        <v>249</v>
      </c>
      <c r="D234" s="43">
        <v>96</v>
      </c>
      <c r="E234" s="49">
        <v>29</v>
      </c>
      <c r="F234" s="49">
        <v>20</v>
      </c>
      <c r="G234" s="49">
        <v>27.718322632289819</v>
      </c>
      <c r="H234" s="49">
        <v>29.303258895874023</v>
      </c>
      <c r="I234" s="49">
        <v>27.718322632289819</v>
      </c>
      <c r="J234" s="49">
        <v>18.852552276688535</v>
      </c>
      <c r="K234" s="49">
        <v>36.584092987891104</v>
      </c>
      <c r="L234" s="49">
        <v>8.8657703556012848</v>
      </c>
      <c r="M234" s="64">
        <f t="shared" si="26"/>
        <v>1.2816773677101807</v>
      </c>
      <c r="N234" s="67">
        <f t="shared" si="27"/>
        <v>4.4195771300351058E-2</v>
      </c>
      <c r="O234" s="70">
        <f t="shared" si="28"/>
        <v>1</v>
      </c>
      <c r="P234" s="58">
        <f t="shared" si="29"/>
        <v>9</v>
      </c>
      <c r="Q234" s="58">
        <f t="shared" si="30"/>
        <v>1.2816773677101807</v>
      </c>
      <c r="R234" s="58">
        <f t="shared" si="31"/>
        <v>0.30325889587402344</v>
      </c>
      <c r="S234" s="67">
        <f t="shared" si="32"/>
        <v>0.85759140358775765</v>
      </c>
      <c r="T234" s="58" t="str">
        <f t="shared" si="33"/>
        <v>LSTM</v>
      </c>
      <c r="U234" s="43">
        <v>363</v>
      </c>
      <c r="V234" s="43">
        <v>360.71426079010456</v>
      </c>
      <c r="W234" s="54">
        <v>0.15260898520548594</v>
      </c>
    </row>
    <row r="235" spans="1:23">
      <c r="A235" s="42" t="s">
        <v>279</v>
      </c>
      <c r="B235" s="43" t="s">
        <v>276</v>
      </c>
      <c r="C235" s="61" t="s">
        <v>250</v>
      </c>
      <c r="D235" s="43">
        <v>97</v>
      </c>
      <c r="E235" s="49">
        <v>26</v>
      </c>
      <c r="F235" s="49">
        <v>26</v>
      </c>
      <c r="G235" s="49">
        <v>29.989433204553023</v>
      </c>
      <c r="H235" s="49">
        <v>29.186948776245117</v>
      </c>
      <c r="I235" s="49">
        <v>29.989433204553023</v>
      </c>
      <c r="J235" s="49">
        <v>20.422537471830147</v>
      </c>
      <c r="K235" s="49">
        <v>39.5563289372759</v>
      </c>
      <c r="L235" s="49">
        <v>9.5668957327228767</v>
      </c>
      <c r="M235" s="64">
        <f t="shared" si="26"/>
        <v>3.9894332045530234</v>
      </c>
      <c r="N235" s="67">
        <f t="shared" si="27"/>
        <v>0.15343973863665475</v>
      </c>
      <c r="O235" s="70">
        <f t="shared" si="28"/>
        <v>1</v>
      </c>
      <c r="P235" s="58">
        <f t="shared" si="29"/>
        <v>0</v>
      </c>
      <c r="Q235" s="58">
        <f t="shared" si="30"/>
        <v>3.9894332045530234</v>
      </c>
      <c r="R235" s="58">
        <f t="shared" si="31"/>
        <v>3.1869487762451172</v>
      </c>
      <c r="S235" s="67">
        <f t="shared" si="32"/>
        <v>0</v>
      </c>
      <c r="T235" s="58" t="str">
        <f t="shared" si="33"/>
        <v>Seasonal naive</v>
      </c>
      <c r="U235" s="43">
        <v>363</v>
      </c>
      <c r="V235" s="43">
        <v>360.71426079010456</v>
      </c>
      <c r="W235" s="54">
        <v>0.15260898520548594</v>
      </c>
    </row>
    <row r="236" spans="1:23">
      <c r="A236" s="42" t="s">
        <v>279</v>
      </c>
      <c r="B236" s="43" t="s">
        <v>276</v>
      </c>
      <c r="C236" s="61" t="s">
        <v>251</v>
      </c>
      <c r="D236" s="43">
        <v>98</v>
      </c>
      <c r="E236" s="49">
        <v>26</v>
      </c>
      <c r="F236" s="49">
        <v>23</v>
      </c>
      <c r="G236" s="49">
        <v>28.642024905749992</v>
      </c>
      <c r="H236" s="49">
        <v>29.129888534545898</v>
      </c>
      <c r="I236" s="49">
        <v>28.642024905749992</v>
      </c>
      <c r="J236" s="49">
        <v>19.491094015590296</v>
      </c>
      <c r="K236" s="49">
        <v>37.792955795909691</v>
      </c>
      <c r="L236" s="49">
        <v>9.150930890159696</v>
      </c>
      <c r="M236" s="64">
        <f t="shared" si="26"/>
        <v>2.6420249057499916</v>
      </c>
      <c r="N236" s="67">
        <f t="shared" si="27"/>
        <v>0.10161634252884583</v>
      </c>
      <c r="O236" s="70">
        <f t="shared" si="28"/>
        <v>1</v>
      </c>
      <c r="P236" s="58">
        <f t="shared" si="29"/>
        <v>3</v>
      </c>
      <c r="Q236" s="58">
        <f t="shared" si="30"/>
        <v>2.6420249057499916</v>
      </c>
      <c r="R236" s="58">
        <f t="shared" si="31"/>
        <v>3.1298885345458984</v>
      </c>
      <c r="S236" s="67">
        <f t="shared" si="32"/>
        <v>0.1193250314166695</v>
      </c>
      <c r="T236" s="58" t="str">
        <f t="shared" si="33"/>
        <v>LightGBM</v>
      </c>
      <c r="U236" s="43">
        <v>363</v>
      </c>
      <c r="V236" s="43">
        <v>360.71426079010456</v>
      </c>
      <c r="W236" s="54">
        <v>0.15260898520548594</v>
      </c>
    </row>
    <row r="237" spans="1:23">
      <c r="A237" s="42" t="s">
        <v>279</v>
      </c>
      <c r="B237" s="43" t="s">
        <v>276</v>
      </c>
      <c r="C237" s="61" t="s">
        <v>252</v>
      </c>
      <c r="D237" s="43">
        <v>99</v>
      </c>
      <c r="E237" s="49">
        <v>30</v>
      </c>
      <c r="F237" s="49">
        <v>46</v>
      </c>
      <c r="G237" s="49">
        <v>32.314007451435863</v>
      </c>
      <c r="H237" s="49">
        <v>28.792221069335938</v>
      </c>
      <c r="I237" s="49">
        <v>32.314007451435863</v>
      </c>
      <c r="J237" s="49">
        <v>22.029481315597593</v>
      </c>
      <c r="K237" s="49">
        <v>42.598533587274133</v>
      </c>
      <c r="L237" s="49">
        <v>10.28452613583827</v>
      </c>
      <c r="M237" s="64">
        <f t="shared" si="26"/>
        <v>2.3140074514358631</v>
      </c>
      <c r="N237" s="67">
        <f t="shared" si="27"/>
        <v>7.7133581714528762E-2</v>
      </c>
      <c r="O237" s="70">
        <f t="shared" si="28"/>
        <v>1</v>
      </c>
      <c r="P237" s="58">
        <f t="shared" si="29"/>
        <v>16</v>
      </c>
      <c r="Q237" s="58">
        <f t="shared" si="30"/>
        <v>2.3140074514358631</v>
      </c>
      <c r="R237" s="58">
        <f t="shared" si="31"/>
        <v>1.2077789306640625</v>
      </c>
      <c r="S237" s="67">
        <f t="shared" si="32"/>
        <v>0.85537453428525856</v>
      </c>
      <c r="T237" s="58" t="str">
        <f t="shared" si="33"/>
        <v>LSTM</v>
      </c>
      <c r="U237" s="43">
        <v>363</v>
      </c>
      <c r="V237" s="43">
        <v>360.71426079010456</v>
      </c>
      <c r="W237" s="54">
        <v>0.15260898520548594</v>
      </c>
    </row>
    <row r="238" spans="1:23">
      <c r="A238" s="42" t="s">
        <v>279</v>
      </c>
      <c r="B238" s="43" t="s">
        <v>276</v>
      </c>
      <c r="C238" s="61" t="s">
        <v>253</v>
      </c>
      <c r="D238" s="43">
        <v>100</v>
      </c>
      <c r="E238" s="49">
        <v>34</v>
      </c>
      <c r="F238" s="49">
        <v>41</v>
      </c>
      <c r="G238" s="49">
        <v>29.656681899830591</v>
      </c>
      <c r="H238" s="49">
        <v>30.440757751464844</v>
      </c>
      <c r="I238" s="49">
        <v>29.656681899830591</v>
      </c>
      <c r="J238" s="49">
        <v>20.192511409489342</v>
      </c>
      <c r="K238" s="49">
        <v>39.120852390171841</v>
      </c>
      <c r="L238" s="49">
        <v>9.4641704903412478</v>
      </c>
      <c r="M238" s="64">
        <f t="shared" si="26"/>
        <v>4.3433181001694088</v>
      </c>
      <c r="N238" s="67">
        <f t="shared" si="27"/>
        <v>0.12774465000498261</v>
      </c>
      <c r="O238" s="70">
        <f t="shared" si="28"/>
        <v>1</v>
      </c>
      <c r="P238" s="58">
        <f t="shared" si="29"/>
        <v>7</v>
      </c>
      <c r="Q238" s="58">
        <f t="shared" si="30"/>
        <v>4.3433181001694088</v>
      </c>
      <c r="R238" s="58">
        <f t="shared" si="31"/>
        <v>3.5592422485351562</v>
      </c>
      <c r="S238" s="67">
        <f t="shared" si="32"/>
        <v>0.37952598569008444</v>
      </c>
      <c r="T238" s="58" t="str">
        <f t="shared" si="33"/>
        <v>LSTM</v>
      </c>
      <c r="U238" s="43">
        <v>363</v>
      </c>
      <c r="V238" s="43">
        <v>360.71426079010456</v>
      </c>
      <c r="W238" s="54">
        <v>0.15260898520548594</v>
      </c>
    </row>
    <row r="239" spans="1:23">
      <c r="A239" s="42" t="s">
        <v>279</v>
      </c>
      <c r="B239" s="43" t="s">
        <v>276</v>
      </c>
      <c r="C239" s="61" t="s">
        <v>254</v>
      </c>
      <c r="D239" s="43">
        <v>101</v>
      </c>
      <c r="E239" s="49">
        <v>36</v>
      </c>
      <c r="F239" s="49">
        <v>25</v>
      </c>
      <c r="G239" s="49">
        <v>31.987953688244062</v>
      </c>
      <c r="H239" s="49">
        <v>31.957990646362305</v>
      </c>
      <c r="I239" s="49">
        <v>31.987953688244062</v>
      </c>
      <c r="J239" s="49">
        <v>21.804085164796703</v>
      </c>
      <c r="K239" s="49">
        <v>42.171822211691421</v>
      </c>
      <c r="L239" s="49">
        <v>10.18386852344736</v>
      </c>
      <c r="M239" s="64">
        <f t="shared" si="26"/>
        <v>4.0120463117559382</v>
      </c>
      <c r="N239" s="67">
        <f t="shared" si="27"/>
        <v>0.11144573088210939</v>
      </c>
      <c r="O239" s="70">
        <f t="shared" si="28"/>
        <v>1</v>
      </c>
      <c r="P239" s="58">
        <f t="shared" si="29"/>
        <v>11</v>
      </c>
      <c r="Q239" s="58">
        <f t="shared" si="30"/>
        <v>4.0120463117559382</v>
      </c>
      <c r="R239" s="58">
        <f t="shared" si="31"/>
        <v>4.0420093536376953</v>
      </c>
      <c r="S239" s="67">
        <f t="shared" si="32"/>
        <v>0.63526851711309651</v>
      </c>
      <c r="T239" s="58" t="str">
        <f t="shared" si="33"/>
        <v>LightGBM</v>
      </c>
      <c r="U239" s="43">
        <v>363</v>
      </c>
      <c r="V239" s="43">
        <v>360.71426079010456</v>
      </c>
      <c r="W239" s="54">
        <v>0.15260898520548594</v>
      </c>
    </row>
    <row r="240" spans="1:23">
      <c r="A240" s="42" t="s">
        <v>279</v>
      </c>
      <c r="B240" s="43" t="s">
        <v>276</v>
      </c>
      <c r="C240" s="61" t="s">
        <v>255</v>
      </c>
      <c r="D240" s="43">
        <v>102</v>
      </c>
      <c r="E240" s="49">
        <v>42</v>
      </c>
      <c r="F240" s="49">
        <v>26</v>
      </c>
      <c r="G240" s="49">
        <v>32.892577717422583</v>
      </c>
      <c r="H240" s="49">
        <v>32.963729858398438</v>
      </c>
      <c r="I240" s="49">
        <v>32.892577717422583</v>
      </c>
      <c r="J240" s="49">
        <v>22.429438395205175</v>
      </c>
      <c r="K240" s="49">
        <v>43.355717039639991</v>
      </c>
      <c r="L240" s="49">
        <v>10.463139322217408</v>
      </c>
      <c r="M240" s="64">
        <f t="shared" si="26"/>
        <v>9.1074222825774171</v>
      </c>
      <c r="N240" s="67">
        <f t="shared" si="27"/>
        <v>0.2168433876804147</v>
      </c>
      <c r="O240" s="70">
        <f t="shared" si="28"/>
        <v>1</v>
      </c>
      <c r="P240" s="58">
        <f t="shared" si="29"/>
        <v>16</v>
      </c>
      <c r="Q240" s="58">
        <f t="shared" si="30"/>
        <v>9.1074222825774171</v>
      </c>
      <c r="R240" s="58">
        <f t="shared" si="31"/>
        <v>9.0362701416015625</v>
      </c>
      <c r="S240" s="67">
        <f t="shared" si="32"/>
        <v>0.43078610733891143</v>
      </c>
      <c r="T240" s="58" t="str">
        <f t="shared" si="33"/>
        <v>LSTM</v>
      </c>
      <c r="U240" s="43">
        <v>363</v>
      </c>
      <c r="V240" s="43">
        <v>360.71426079010456</v>
      </c>
      <c r="W240" s="54">
        <v>0.15260898520548594</v>
      </c>
    </row>
    <row r="241" spans="1:23">
      <c r="A241" s="42" t="s">
        <v>279</v>
      </c>
      <c r="B241" s="43" t="s">
        <v>276</v>
      </c>
      <c r="C241" s="61" t="s">
        <v>256</v>
      </c>
      <c r="D241" s="43">
        <v>103</v>
      </c>
      <c r="E241" s="49">
        <v>39</v>
      </c>
      <c r="F241" s="49">
        <v>31</v>
      </c>
      <c r="G241" s="49">
        <v>36.53641510893825</v>
      </c>
      <c r="H241" s="49">
        <v>36.264430999755859</v>
      </c>
      <c r="I241" s="49">
        <v>36.53641510893825</v>
      </c>
      <c r="J241" s="49">
        <v>24.948369365828135</v>
      </c>
      <c r="K241" s="49">
        <v>48.124460852048365</v>
      </c>
      <c r="L241" s="49">
        <v>11.588045743110113</v>
      </c>
      <c r="M241" s="64">
        <f t="shared" si="26"/>
        <v>2.4635848910617497</v>
      </c>
      <c r="N241" s="67">
        <f t="shared" si="27"/>
        <v>6.3168843360557683E-2</v>
      </c>
      <c r="O241" s="70">
        <f t="shared" si="28"/>
        <v>1</v>
      </c>
      <c r="P241" s="58">
        <f t="shared" si="29"/>
        <v>8</v>
      </c>
      <c r="Q241" s="58">
        <f t="shared" si="30"/>
        <v>2.4635848910617497</v>
      </c>
      <c r="R241" s="58">
        <f t="shared" si="31"/>
        <v>2.7355690002441406</v>
      </c>
      <c r="S241" s="67">
        <f t="shared" si="32"/>
        <v>0.69205188861728129</v>
      </c>
      <c r="T241" s="58" t="str">
        <f t="shared" si="33"/>
        <v>LightGBM</v>
      </c>
      <c r="U241" s="43">
        <v>363</v>
      </c>
      <c r="V241" s="43">
        <v>360.71426079010456</v>
      </c>
      <c r="W241" s="54">
        <v>0.15260898520548594</v>
      </c>
    </row>
    <row r="242" spans="1:23">
      <c r="A242" s="42" t="s">
        <v>280</v>
      </c>
      <c r="B242" s="43" t="s">
        <v>281</v>
      </c>
      <c r="C242" s="61" t="s">
        <v>245</v>
      </c>
      <c r="D242" s="43">
        <v>92</v>
      </c>
      <c r="E242" s="49">
        <v>39</v>
      </c>
      <c r="F242" s="49">
        <v>43</v>
      </c>
      <c r="G242" s="49">
        <v>42.765088681252806</v>
      </c>
      <c r="H242" s="49">
        <v>45.124465942382812</v>
      </c>
      <c r="I242" s="49">
        <v>42.765088681252806</v>
      </c>
      <c r="J242" s="49">
        <v>29.254159411162114</v>
      </c>
      <c r="K242" s="49">
        <v>56.276017951343498</v>
      </c>
      <c r="L242" s="49">
        <v>13.51092927009069</v>
      </c>
      <c r="M242" s="64">
        <f t="shared" si="26"/>
        <v>3.7650886812528057</v>
      </c>
      <c r="N242" s="67">
        <f t="shared" si="27"/>
        <v>9.6540735416738604E-2</v>
      </c>
      <c r="O242" s="70">
        <f t="shared" si="28"/>
        <v>1</v>
      </c>
      <c r="P242" s="58">
        <f t="shared" si="29"/>
        <v>4</v>
      </c>
      <c r="Q242" s="58">
        <f t="shared" si="30"/>
        <v>3.7650886812528057</v>
      </c>
      <c r="R242" s="58">
        <f t="shared" si="31"/>
        <v>6.1244659423828125</v>
      </c>
      <c r="S242" s="67">
        <f t="shared" si="32"/>
        <v>5.8727829686798572E-2</v>
      </c>
      <c r="T242" s="58" t="str">
        <f t="shared" si="33"/>
        <v>LightGBM</v>
      </c>
      <c r="U242" s="43">
        <v>666</v>
      </c>
      <c r="V242" s="43">
        <v>605.95809679080492</v>
      </c>
      <c r="W242" s="54">
        <v>0.15382929375697668</v>
      </c>
    </row>
    <row r="243" spans="1:23">
      <c r="A243" s="42" t="s">
        <v>280</v>
      </c>
      <c r="B243" s="43" t="s">
        <v>281</v>
      </c>
      <c r="C243" s="61" t="s">
        <v>246</v>
      </c>
      <c r="D243" s="43">
        <v>93</v>
      </c>
      <c r="E243" s="49">
        <v>39</v>
      </c>
      <c r="F243" s="49">
        <v>33</v>
      </c>
      <c r="G243" s="49">
        <v>42.388955914299743</v>
      </c>
      <c r="H243" s="49">
        <v>44.749973297119141</v>
      </c>
      <c r="I243" s="49">
        <v>42.388955914299743</v>
      </c>
      <c r="J243" s="49">
        <v>28.994144384709443</v>
      </c>
      <c r="K243" s="49">
        <v>55.783767443890042</v>
      </c>
      <c r="L243" s="49">
        <v>13.394811529590298</v>
      </c>
      <c r="M243" s="64">
        <f t="shared" si="26"/>
        <v>3.3889559142997427</v>
      </c>
      <c r="N243" s="67">
        <f t="shared" si="27"/>
        <v>8.6896305494865198E-2</v>
      </c>
      <c r="O243" s="70">
        <f t="shared" si="28"/>
        <v>1</v>
      </c>
      <c r="P243" s="58">
        <f t="shared" si="29"/>
        <v>6</v>
      </c>
      <c r="Q243" s="58">
        <f t="shared" si="30"/>
        <v>3.3889559142997427</v>
      </c>
      <c r="R243" s="58">
        <f t="shared" si="31"/>
        <v>5.7499732971191406</v>
      </c>
      <c r="S243" s="67">
        <f t="shared" si="32"/>
        <v>0.43517401428337621</v>
      </c>
      <c r="T243" s="58" t="str">
        <f t="shared" si="33"/>
        <v>LightGBM</v>
      </c>
      <c r="U243" s="43">
        <v>666</v>
      </c>
      <c r="V243" s="43">
        <v>605.95809679080492</v>
      </c>
      <c r="W243" s="54">
        <v>0.15382929375697668</v>
      </c>
    </row>
    <row r="244" spans="1:23">
      <c r="A244" s="42" t="s">
        <v>280</v>
      </c>
      <c r="B244" s="43" t="s">
        <v>281</v>
      </c>
      <c r="C244" s="61" t="s">
        <v>247</v>
      </c>
      <c r="D244" s="43">
        <v>94</v>
      </c>
      <c r="E244" s="49">
        <v>52</v>
      </c>
      <c r="F244" s="49">
        <v>44</v>
      </c>
      <c r="G244" s="49">
        <v>40.912829043107322</v>
      </c>
      <c r="H244" s="49">
        <v>44.956722259521484</v>
      </c>
      <c r="I244" s="49">
        <v>40.912829043107322</v>
      </c>
      <c r="J244" s="49">
        <v>27.973719680502562</v>
      </c>
      <c r="K244" s="49">
        <v>53.851938405712083</v>
      </c>
      <c r="L244" s="49">
        <v>12.939109362604762</v>
      </c>
      <c r="M244" s="64">
        <f t="shared" si="26"/>
        <v>11.087170956892678</v>
      </c>
      <c r="N244" s="67">
        <f t="shared" si="27"/>
        <v>0.21321482609408995</v>
      </c>
      <c r="O244" s="70">
        <f t="shared" si="28"/>
        <v>1</v>
      </c>
      <c r="P244" s="58">
        <f t="shared" si="29"/>
        <v>8</v>
      </c>
      <c r="Q244" s="58">
        <f t="shared" si="30"/>
        <v>11.087170956892678</v>
      </c>
      <c r="R244" s="58">
        <f t="shared" si="31"/>
        <v>7.0432777404785156</v>
      </c>
      <c r="S244" s="67">
        <f t="shared" si="32"/>
        <v>-0.38589636961158469</v>
      </c>
      <c r="T244" s="58" t="str">
        <f t="shared" si="33"/>
        <v>LSTM</v>
      </c>
      <c r="U244" s="43">
        <v>666</v>
      </c>
      <c r="V244" s="43">
        <v>605.95809679080492</v>
      </c>
      <c r="W244" s="54">
        <v>0.15382929375697668</v>
      </c>
    </row>
    <row r="245" spans="1:23">
      <c r="A245" s="42" t="s">
        <v>280</v>
      </c>
      <c r="B245" s="43" t="s">
        <v>281</v>
      </c>
      <c r="C245" s="61" t="s">
        <v>248</v>
      </c>
      <c r="D245" s="43">
        <v>95</v>
      </c>
      <c r="E245" s="49">
        <v>47</v>
      </c>
      <c r="F245" s="49">
        <v>47</v>
      </c>
      <c r="G245" s="49">
        <v>42.885966013552668</v>
      </c>
      <c r="H245" s="49">
        <v>49.705310821533203</v>
      </c>
      <c r="I245" s="49">
        <v>42.885966013552668</v>
      </c>
      <c r="J245" s="49">
        <v>29.337720125667481</v>
      </c>
      <c r="K245" s="49">
        <v>56.434211901437855</v>
      </c>
      <c r="L245" s="49">
        <v>13.548245887885189</v>
      </c>
      <c r="M245" s="64">
        <f t="shared" si="26"/>
        <v>4.1140339864473319</v>
      </c>
      <c r="N245" s="67">
        <f t="shared" si="27"/>
        <v>8.7532638009517702E-2</v>
      </c>
      <c r="O245" s="70">
        <f t="shared" si="28"/>
        <v>1</v>
      </c>
      <c r="P245" s="58">
        <f t="shared" si="29"/>
        <v>0</v>
      </c>
      <c r="Q245" s="58">
        <f t="shared" si="30"/>
        <v>4.1140339864473319</v>
      </c>
      <c r="R245" s="58">
        <f t="shared" si="31"/>
        <v>2.7053108215332031</v>
      </c>
      <c r="S245" s="67">
        <f t="shared" si="32"/>
        <v>0</v>
      </c>
      <c r="T245" s="58" t="str">
        <f t="shared" si="33"/>
        <v>Seasonal naive</v>
      </c>
      <c r="U245" s="43">
        <v>666</v>
      </c>
      <c r="V245" s="43">
        <v>605.95809679080492</v>
      </c>
      <c r="W245" s="54">
        <v>0.15382929375697668</v>
      </c>
    </row>
    <row r="246" spans="1:23">
      <c r="A246" s="42" t="s">
        <v>280</v>
      </c>
      <c r="B246" s="43" t="s">
        <v>281</v>
      </c>
      <c r="C246" s="61" t="s">
        <v>249</v>
      </c>
      <c r="D246" s="43">
        <v>96</v>
      </c>
      <c r="E246" s="49">
        <v>50</v>
      </c>
      <c r="F246" s="49">
        <v>42</v>
      </c>
      <c r="G246" s="49">
        <v>42.57578456148719</v>
      </c>
      <c r="H246" s="49">
        <v>48.570110321044922</v>
      </c>
      <c r="I246" s="49">
        <v>42.57578456148719</v>
      </c>
      <c r="J246" s="49">
        <v>29.123296269120043</v>
      </c>
      <c r="K246" s="49">
        <v>56.028272853854332</v>
      </c>
      <c r="L246" s="49">
        <v>13.452488292367146</v>
      </c>
      <c r="M246" s="64">
        <f t="shared" si="26"/>
        <v>7.4242154385128103</v>
      </c>
      <c r="N246" s="67">
        <f t="shared" si="27"/>
        <v>0.1484843087702562</v>
      </c>
      <c r="O246" s="70">
        <f t="shared" si="28"/>
        <v>1</v>
      </c>
      <c r="P246" s="58">
        <f t="shared" si="29"/>
        <v>8</v>
      </c>
      <c r="Q246" s="58">
        <f t="shared" si="30"/>
        <v>7.4242154385128103</v>
      </c>
      <c r="R246" s="58">
        <f t="shared" si="31"/>
        <v>1.4298896789550781</v>
      </c>
      <c r="S246" s="67">
        <f t="shared" si="32"/>
        <v>7.1973070185898713E-2</v>
      </c>
      <c r="T246" s="58" t="str">
        <f t="shared" si="33"/>
        <v>LSTM</v>
      </c>
      <c r="U246" s="43">
        <v>666</v>
      </c>
      <c r="V246" s="43">
        <v>605.95809679080492</v>
      </c>
      <c r="W246" s="54">
        <v>0.15382929375697668</v>
      </c>
    </row>
    <row r="247" spans="1:23">
      <c r="A247" s="42" t="s">
        <v>280</v>
      </c>
      <c r="B247" s="43" t="s">
        <v>281</v>
      </c>
      <c r="C247" s="61" t="s">
        <v>250</v>
      </c>
      <c r="D247" s="43">
        <v>97</v>
      </c>
      <c r="E247" s="49">
        <v>55</v>
      </c>
      <c r="F247" s="49">
        <v>46</v>
      </c>
      <c r="G247" s="49">
        <v>43.328431986490436</v>
      </c>
      <c r="H247" s="49">
        <v>51.247562408447266</v>
      </c>
      <c r="I247" s="49">
        <v>43.328431986490436</v>
      </c>
      <c r="J247" s="49">
        <v>29.643590317700436</v>
      </c>
      <c r="K247" s="49">
        <v>57.013273655280436</v>
      </c>
      <c r="L247" s="49">
        <v>13.68484166879</v>
      </c>
      <c r="M247" s="64">
        <f t="shared" si="26"/>
        <v>11.671568013509564</v>
      </c>
      <c r="N247" s="67">
        <f t="shared" si="27"/>
        <v>0.2122103275183557</v>
      </c>
      <c r="O247" s="70">
        <f t="shared" si="28"/>
        <v>1</v>
      </c>
      <c r="P247" s="58">
        <f t="shared" si="29"/>
        <v>9</v>
      </c>
      <c r="Q247" s="58">
        <f t="shared" si="30"/>
        <v>11.671568013509564</v>
      </c>
      <c r="R247" s="58">
        <f t="shared" si="31"/>
        <v>3.7524375915527344</v>
      </c>
      <c r="S247" s="67">
        <f t="shared" si="32"/>
        <v>-0.29684089038995154</v>
      </c>
      <c r="T247" s="58" t="str">
        <f t="shared" si="33"/>
        <v>LSTM</v>
      </c>
      <c r="U247" s="43">
        <v>666</v>
      </c>
      <c r="V247" s="43">
        <v>605.95809679080492</v>
      </c>
      <c r="W247" s="54">
        <v>0.15382929375697668</v>
      </c>
    </row>
    <row r="248" spans="1:23">
      <c r="A248" s="42" t="s">
        <v>280</v>
      </c>
      <c r="B248" s="43" t="s">
        <v>281</v>
      </c>
      <c r="C248" s="61" t="s">
        <v>251</v>
      </c>
      <c r="D248" s="43">
        <v>98</v>
      </c>
      <c r="E248" s="49">
        <v>60</v>
      </c>
      <c r="F248" s="49">
        <v>52</v>
      </c>
      <c r="G248" s="49">
        <v>47.737550291560687</v>
      </c>
      <c r="H248" s="49">
        <v>50.882625579833984</v>
      </c>
      <c r="I248" s="49">
        <v>47.737550291560687</v>
      </c>
      <c r="J248" s="49">
        <v>32.691548680947371</v>
      </c>
      <c r="K248" s="49">
        <v>62.783551902174004</v>
      </c>
      <c r="L248" s="49">
        <v>15.046001610613315</v>
      </c>
      <c r="M248" s="64">
        <f t="shared" si="26"/>
        <v>12.262449708439313</v>
      </c>
      <c r="N248" s="67">
        <f t="shared" si="27"/>
        <v>0.20437416180732187</v>
      </c>
      <c r="O248" s="70">
        <f t="shared" si="28"/>
        <v>1</v>
      </c>
      <c r="P248" s="58">
        <f t="shared" si="29"/>
        <v>8</v>
      </c>
      <c r="Q248" s="58">
        <f t="shared" si="30"/>
        <v>12.262449708439313</v>
      </c>
      <c r="R248" s="58">
        <f t="shared" si="31"/>
        <v>9.1173744201660156</v>
      </c>
      <c r="S248" s="67">
        <f t="shared" si="32"/>
        <v>-0.53280621355491409</v>
      </c>
      <c r="T248" s="58" t="str">
        <f t="shared" si="33"/>
        <v>Seasonal naive</v>
      </c>
      <c r="U248" s="43">
        <v>666</v>
      </c>
      <c r="V248" s="43">
        <v>605.95809679080492</v>
      </c>
      <c r="W248" s="54">
        <v>0.15382929375697668</v>
      </c>
    </row>
    <row r="249" spans="1:23">
      <c r="A249" s="42" t="s">
        <v>280</v>
      </c>
      <c r="B249" s="43" t="s">
        <v>281</v>
      </c>
      <c r="C249" s="61" t="s">
        <v>252</v>
      </c>
      <c r="D249" s="43">
        <v>99</v>
      </c>
      <c r="E249" s="49">
        <v>66</v>
      </c>
      <c r="F249" s="49">
        <v>59</v>
      </c>
      <c r="G249" s="49">
        <v>50.114717535074348</v>
      </c>
      <c r="H249" s="49">
        <v>55.837360382080078</v>
      </c>
      <c r="I249" s="49">
        <v>50.114717535074348</v>
      </c>
      <c r="J249" s="49">
        <v>34.334849286506582</v>
      </c>
      <c r="K249" s="49">
        <v>65.894585783642114</v>
      </c>
      <c r="L249" s="49">
        <v>15.779868248567769</v>
      </c>
      <c r="M249" s="64">
        <f t="shared" si="26"/>
        <v>15.885282464925652</v>
      </c>
      <c r="N249" s="67">
        <f t="shared" si="27"/>
        <v>0.24068609795341897</v>
      </c>
      <c r="O249" s="70">
        <f t="shared" si="28"/>
        <v>0</v>
      </c>
      <c r="P249" s="58">
        <f t="shared" si="29"/>
        <v>7</v>
      </c>
      <c r="Q249" s="58">
        <f t="shared" si="30"/>
        <v>15.885282464925652</v>
      </c>
      <c r="R249" s="58">
        <f t="shared" si="31"/>
        <v>10.162639617919922</v>
      </c>
      <c r="S249" s="67">
        <f t="shared" si="32"/>
        <v>-1.2693260664179502</v>
      </c>
      <c r="T249" s="58" t="str">
        <f t="shared" si="33"/>
        <v>Seasonal naive</v>
      </c>
      <c r="U249" s="43">
        <v>666</v>
      </c>
      <c r="V249" s="43">
        <v>605.95809679080492</v>
      </c>
      <c r="W249" s="54">
        <v>0.15382929375697668</v>
      </c>
    </row>
    <row r="250" spans="1:23">
      <c r="A250" s="42" t="s">
        <v>280</v>
      </c>
      <c r="B250" s="43" t="s">
        <v>281</v>
      </c>
      <c r="C250" s="61" t="s">
        <v>253</v>
      </c>
      <c r="D250" s="43">
        <v>100</v>
      </c>
      <c r="E250" s="49">
        <v>61</v>
      </c>
      <c r="F250" s="49">
        <v>53</v>
      </c>
      <c r="G250" s="49">
        <v>60.11391944746466</v>
      </c>
      <c r="H250" s="49">
        <v>59.366668701171875</v>
      </c>
      <c r="I250" s="49">
        <v>60.11391944746466</v>
      </c>
      <c r="J250" s="49">
        <v>41.247149884024616</v>
      </c>
      <c r="K250" s="49">
        <v>78.980689010904712</v>
      </c>
      <c r="L250" s="49">
        <v>18.866769563440045</v>
      </c>
      <c r="M250" s="64">
        <f t="shared" si="26"/>
        <v>0.8860805525353399</v>
      </c>
      <c r="N250" s="67">
        <f t="shared" si="27"/>
        <v>1.4525910697300654E-2</v>
      </c>
      <c r="O250" s="70">
        <f t="shared" si="28"/>
        <v>1</v>
      </c>
      <c r="P250" s="58">
        <f t="shared" si="29"/>
        <v>8</v>
      </c>
      <c r="Q250" s="58">
        <f t="shared" si="30"/>
        <v>0.8860805525353399</v>
      </c>
      <c r="R250" s="58">
        <f t="shared" si="31"/>
        <v>1.633331298828125</v>
      </c>
      <c r="S250" s="67">
        <f t="shared" si="32"/>
        <v>0.88923993093308251</v>
      </c>
      <c r="T250" s="58" t="str">
        <f t="shared" si="33"/>
        <v>LightGBM</v>
      </c>
      <c r="U250" s="43">
        <v>666</v>
      </c>
      <c r="V250" s="43">
        <v>605.95809679080492</v>
      </c>
      <c r="W250" s="54">
        <v>0.15382929375697668</v>
      </c>
    </row>
    <row r="251" spans="1:23">
      <c r="A251" s="42" t="s">
        <v>280</v>
      </c>
      <c r="B251" s="43" t="s">
        <v>281</v>
      </c>
      <c r="C251" s="61" t="s">
        <v>254</v>
      </c>
      <c r="D251" s="43">
        <v>101</v>
      </c>
      <c r="E251" s="49">
        <v>65</v>
      </c>
      <c r="F251" s="49">
        <v>66</v>
      </c>
      <c r="G251" s="49">
        <v>60.523902838408411</v>
      </c>
      <c r="H251" s="49">
        <v>59.007747650146484</v>
      </c>
      <c r="I251" s="49">
        <v>60.523902838408411</v>
      </c>
      <c r="J251" s="49">
        <v>41.530565346880842</v>
      </c>
      <c r="K251" s="49">
        <v>79.517240329935987</v>
      </c>
      <c r="L251" s="49">
        <v>18.993337491527569</v>
      </c>
      <c r="M251" s="64">
        <f t="shared" si="26"/>
        <v>4.4760971615915892</v>
      </c>
      <c r="N251" s="67">
        <f t="shared" si="27"/>
        <v>6.8863033255255224E-2</v>
      </c>
      <c r="O251" s="70">
        <f t="shared" si="28"/>
        <v>1</v>
      </c>
      <c r="P251" s="58">
        <f t="shared" si="29"/>
        <v>1</v>
      </c>
      <c r="Q251" s="58">
        <f t="shared" si="30"/>
        <v>4.4760971615915892</v>
      </c>
      <c r="R251" s="58">
        <f t="shared" si="31"/>
        <v>5.9922523498535156</v>
      </c>
      <c r="S251" s="67">
        <f t="shared" si="32"/>
        <v>-3.4760971615915892</v>
      </c>
      <c r="T251" s="58" t="str">
        <f t="shared" si="33"/>
        <v>Seasonal naive</v>
      </c>
      <c r="U251" s="43">
        <v>666</v>
      </c>
      <c r="V251" s="43">
        <v>605.95809679080492</v>
      </c>
      <c r="W251" s="54">
        <v>0.15382929375697668</v>
      </c>
    </row>
    <row r="252" spans="1:23">
      <c r="A252" s="42" t="s">
        <v>280</v>
      </c>
      <c r="B252" s="43" t="s">
        <v>281</v>
      </c>
      <c r="C252" s="61" t="s">
        <v>255</v>
      </c>
      <c r="D252" s="43">
        <v>102</v>
      </c>
      <c r="E252" s="49">
        <v>78</v>
      </c>
      <c r="F252" s="49">
        <v>59</v>
      </c>
      <c r="G252" s="49">
        <v>64.560791857183517</v>
      </c>
      <c r="H252" s="49">
        <v>60.735858917236328</v>
      </c>
      <c r="I252" s="49">
        <v>64.560791857183517</v>
      </c>
      <c r="J252" s="49">
        <v>44.321207102200958</v>
      </c>
      <c r="K252" s="49">
        <v>84.800376612166076</v>
      </c>
      <c r="L252" s="49">
        <v>20.239584754982559</v>
      </c>
      <c r="M252" s="64">
        <f t="shared" si="26"/>
        <v>13.439208142816483</v>
      </c>
      <c r="N252" s="67">
        <f t="shared" si="27"/>
        <v>0.17229754029251901</v>
      </c>
      <c r="O252" s="70">
        <f t="shared" si="28"/>
        <v>1</v>
      </c>
      <c r="P252" s="58">
        <f t="shared" si="29"/>
        <v>19</v>
      </c>
      <c r="Q252" s="58">
        <f t="shared" si="30"/>
        <v>13.439208142816483</v>
      </c>
      <c r="R252" s="58">
        <f t="shared" si="31"/>
        <v>17.264141082763672</v>
      </c>
      <c r="S252" s="67">
        <f t="shared" si="32"/>
        <v>0.2926732556412377</v>
      </c>
      <c r="T252" s="58" t="str">
        <f t="shared" si="33"/>
        <v>LightGBM</v>
      </c>
      <c r="U252" s="43">
        <v>666</v>
      </c>
      <c r="V252" s="43">
        <v>605.95809679080492</v>
      </c>
      <c r="W252" s="54">
        <v>0.15382929375697668</v>
      </c>
    </row>
    <row r="253" spans="1:23">
      <c r="A253" s="42" t="s">
        <v>280</v>
      </c>
      <c r="B253" s="43" t="s">
        <v>281</v>
      </c>
      <c r="C253" s="61" t="s">
        <v>256</v>
      </c>
      <c r="D253" s="43">
        <v>103</v>
      </c>
      <c r="E253" s="49">
        <v>54</v>
      </c>
      <c r="F253" s="49">
        <v>63</v>
      </c>
      <c r="G253" s="49">
        <v>68.05015862092317</v>
      </c>
      <c r="H253" s="49">
        <v>65.76959228515625</v>
      </c>
      <c r="I253" s="49">
        <v>68.05015862092317</v>
      </c>
      <c r="J253" s="49">
        <v>46.733354809316452</v>
      </c>
      <c r="K253" s="49">
        <v>89.366962432529888</v>
      </c>
      <c r="L253" s="49">
        <v>21.316803811606718</v>
      </c>
      <c r="M253" s="64">
        <f t="shared" si="26"/>
        <v>14.05015862092317</v>
      </c>
      <c r="N253" s="67">
        <f t="shared" si="27"/>
        <v>0.26018812260968832</v>
      </c>
      <c r="O253" s="70">
        <f t="shared" si="28"/>
        <v>1</v>
      </c>
      <c r="P253" s="58">
        <f t="shared" si="29"/>
        <v>9</v>
      </c>
      <c r="Q253" s="58">
        <f t="shared" si="30"/>
        <v>14.05015862092317</v>
      </c>
      <c r="R253" s="58">
        <f t="shared" si="31"/>
        <v>11.76959228515625</v>
      </c>
      <c r="S253" s="67">
        <f t="shared" si="32"/>
        <v>-0.56112873565813004</v>
      </c>
      <c r="T253" s="58" t="str">
        <f t="shared" si="33"/>
        <v>Seasonal naive</v>
      </c>
      <c r="U253" s="43">
        <v>666</v>
      </c>
      <c r="V253" s="43">
        <v>605.95809679080492</v>
      </c>
      <c r="W253" s="54">
        <v>0.15382929375697668</v>
      </c>
    </row>
    <row r="254" spans="1:23">
      <c r="A254" s="42" t="s">
        <v>282</v>
      </c>
      <c r="B254" s="43" t="s">
        <v>281</v>
      </c>
      <c r="C254" s="61" t="s">
        <v>245</v>
      </c>
      <c r="D254" s="43">
        <v>92</v>
      </c>
      <c r="E254" s="49">
        <v>20</v>
      </c>
      <c r="F254" s="49">
        <v>18</v>
      </c>
      <c r="G254" s="49">
        <v>24.501474249743499</v>
      </c>
      <c r="H254" s="49">
        <v>21.112094879150391</v>
      </c>
      <c r="I254" s="49">
        <v>24.501474249743499</v>
      </c>
      <c r="J254" s="49">
        <v>16.6287925014962</v>
      </c>
      <c r="K254" s="49">
        <v>32.374155997990798</v>
      </c>
      <c r="L254" s="49">
        <v>7.8726817482472997</v>
      </c>
      <c r="M254" s="64">
        <f t="shared" si="26"/>
        <v>4.5014742497434987</v>
      </c>
      <c r="N254" s="67">
        <f t="shared" si="27"/>
        <v>0.22507371248717495</v>
      </c>
      <c r="O254" s="70">
        <f t="shared" si="28"/>
        <v>1</v>
      </c>
      <c r="P254" s="58">
        <f t="shared" si="29"/>
        <v>2</v>
      </c>
      <c r="Q254" s="58">
        <f t="shared" si="30"/>
        <v>4.5014742497434987</v>
      </c>
      <c r="R254" s="58">
        <f t="shared" si="31"/>
        <v>1.1120948791503906</v>
      </c>
      <c r="S254" s="67">
        <f t="shared" si="32"/>
        <v>-1.2507371248717494</v>
      </c>
      <c r="T254" s="58" t="str">
        <f t="shared" si="33"/>
        <v>LSTM</v>
      </c>
      <c r="U254" s="43">
        <v>342</v>
      </c>
      <c r="V254" s="43">
        <v>313.69029796814726</v>
      </c>
      <c r="W254" s="54">
        <v>0.17551900576147378</v>
      </c>
    </row>
    <row r="255" spans="1:23">
      <c r="A255" s="42" t="s">
        <v>282</v>
      </c>
      <c r="B255" s="43" t="s">
        <v>281</v>
      </c>
      <c r="C255" s="61" t="s">
        <v>246</v>
      </c>
      <c r="D255" s="43">
        <v>93</v>
      </c>
      <c r="E255" s="49">
        <v>23</v>
      </c>
      <c r="F255" s="49">
        <v>18</v>
      </c>
      <c r="G255" s="49">
        <v>21.40390293239567</v>
      </c>
      <c r="H255" s="49">
        <v>21.292135238647461</v>
      </c>
      <c r="I255" s="49">
        <v>21.40390293239567</v>
      </c>
      <c r="J255" s="49">
        <v>14.487487199797403</v>
      </c>
      <c r="K255" s="49">
        <v>28.320318664993938</v>
      </c>
      <c r="L255" s="49">
        <v>6.916415732598268</v>
      </c>
      <c r="M255" s="64">
        <f t="shared" si="26"/>
        <v>1.5960970676043296</v>
      </c>
      <c r="N255" s="67">
        <f t="shared" si="27"/>
        <v>6.9395524678449116E-2</v>
      </c>
      <c r="O255" s="70">
        <f t="shared" si="28"/>
        <v>1</v>
      </c>
      <c r="P255" s="58">
        <f t="shared" si="29"/>
        <v>5</v>
      </c>
      <c r="Q255" s="58">
        <f t="shared" si="30"/>
        <v>1.5960970676043296</v>
      </c>
      <c r="R255" s="58">
        <f t="shared" si="31"/>
        <v>1.7078647613525391</v>
      </c>
      <c r="S255" s="67">
        <f t="shared" si="32"/>
        <v>0.68078058647913409</v>
      </c>
      <c r="T255" s="58" t="str">
        <f t="shared" si="33"/>
        <v>LightGBM</v>
      </c>
      <c r="U255" s="43">
        <v>342</v>
      </c>
      <c r="V255" s="43">
        <v>313.69029796814726</v>
      </c>
      <c r="W255" s="54">
        <v>0.17551900576147378</v>
      </c>
    </row>
    <row r="256" spans="1:23">
      <c r="A256" s="42" t="s">
        <v>282</v>
      </c>
      <c r="B256" s="43" t="s">
        <v>281</v>
      </c>
      <c r="C256" s="61" t="s">
        <v>247</v>
      </c>
      <c r="D256" s="43">
        <v>94</v>
      </c>
      <c r="E256" s="49">
        <v>23</v>
      </c>
      <c r="F256" s="49">
        <v>22</v>
      </c>
      <c r="G256" s="49">
        <v>21.140267458271833</v>
      </c>
      <c r="H256" s="49">
        <v>23.042291641235352</v>
      </c>
      <c r="I256" s="49">
        <v>21.140267458271833</v>
      </c>
      <c r="J256" s="49">
        <v>14.305239890334128</v>
      </c>
      <c r="K256" s="49">
        <v>27.975295026209537</v>
      </c>
      <c r="L256" s="49">
        <v>6.8350275679377042</v>
      </c>
      <c r="M256" s="64">
        <f t="shared" si="26"/>
        <v>1.8597325417281674</v>
      </c>
      <c r="N256" s="67">
        <f t="shared" si="27"/>
        <v>8.0857936596876845E-2</v>
      </c>
      <c r="O256" s="70">
        <f t="shared" si="28"/>
        <v>1</v>
      </c>
      <c r="P256" s="58">
        <f t="shared" si="29"/>
        <v>1</v>
      </c>
      <c r="Q256" s="58">
        <f t="shared" si="30"/>
        <v>1.8597325417281674</v>
      </c>
      <c r="R256" s="58">
        <f t="shared" si="31"/>
        <v>4.2291641235351562E-2</v>
      </c>
      <c r="S256" s="67">
        <f t="shared" si="32"/>
        <v>-0.85973254172816738</v>
      </c>
      <c r="T256" s="58" t="str">
        <f t="shared" si="33"/>
        <v>LSTM</v>
      </c>
      <c r="U256" s="43">
        <v>342</v>
      </c>
      <c r="V256" s="43">
        <v>313.69029796814726</v>
      </c>
      <c r="W256" s="54">
        <v>0.17551900576147378</v>
      </c>
    </row>
    <row r="257" spans="1:23">
      <c r="A257" s="42" t="s">
        <v>282</v>
      </c>
      <c r="B257" s="43" t="s">
        <v>281</v>
      </c>
      <c r="C257" s="61" t="s">
        <v>248</v>
      </c>
      <c r="D257" s="43">
        <v>95</v>
      </c>
      <c r="E257" s="49">
        <v>24</v>
      </c>
      <c r="F257" s="49">
        <v>28</v>
      </c>
      <c r="G257" s="49">
        <v>19.780560779177371</v>
      </c>
      <c r="H257" s="49">
        <v>23.633195877075195</v>
      </c>
      <c r="I257" s="49">
        <v>19.780560779177371</v>
      </c>
      <c r="J257" s="49">
        <v>13.365294745441346</v>
      </c>
      <c r="K257" s="49">
        <v>26.195826812913396</v>
      </c>
      <c r="L257" s="49">
        <v>6.4152660337360254</v>
      </c>
      <c r="M257" s="64">
        <f t="shared" si="26"/>
        <v>4.219439220822629</v>
      </c>
      <c r="N257" s="67">
        <f t="shared" si="27"/>
        <v>0.17580996753427622</v>
      </c>
      <c r="O257" s="70">
        <f t="shared" si="28"/>
        <v>1</v>
      </c>
      <c r="P257" s="58">
        <f t="shared" si="29"/>
        <v>4</v>
      </c>
      <c r="Q257" s="58">
        <f t="shared" si="30"/>
        <v>4.219439220822629</v>
      </c>
      <c r="R257" s="58">
        <f t="shared" si="31"/>
        <v>0.36680412292480469</v>
      </c>
      <c r="S257" s="67">
        <f t="shared" si="32"/>
        <v>-5.4859805205657253E-2</v>
      </c>
      <c r="T257" s="58" t="str">
        <f t="shared" si="33"/>
        <v>LSTM</v>
      </c>
      <c r="U257" s="43">
        <v>342</v>
      </c>
      <c r="V257" s="43">
        <v>313.69029796814726</v>
      </c>
      <c r="W257" s="54">
        <v>0.17551900576147378</v>
      </c>
    </row>
    <row r="258" spans="1:23">
      <c r="A258" s="42" t="s">
        <v>282</v>
      </c>
      <c r="B258" s="43" t="s">
        <v>281</v>
      </c>
      <c r="C258" s="61" t="s">
        <v>249</v>
      </c>
      <c r="D258" s="43">
        <v>96</v>
      </c>
      <c r="E258" s="49">
        <v>37</v>
      </c>
      <c r="F258" s="49">
        <v>32</v>
      </c>
      <c r="G258" s="49">
        <v>21.652504592155715</v>
      </c>
      <c r="H258" s="49">
        <v>22.316379547119141</v>
      </c>
      <c r="I258" s="49">
        <v>21.652504592155715</v>
      </c>
      <c r="J258" s="49">
        <v>14.659341855434869</v>
      </c>
      <c r="K258" s="49">
        <v>28.645667328876563</v>
      </c>
      <c r="L258" s="49">
        <v>6.993162736720846</v>
      </c>
      <c r="M258" s="64">
        <f t="shared" si="26"/>
        <v>15.347495407844285</v>
      </c>
      <c r="N258" s="67">
        <f t="shared" si="27"/>
        <v>0.41479717318498066</v>
      </c>
      <c r="O258" s="70">
        <f t="shared" si="28"/>
        <v>0</v>
      </c>
      <c r="P258" s="58">
        <f t="shared" si="29"/>
        <v>5</v>
      </c>
      <c r="Q258" s="58">
        <f t="shared" si="30"/>
        <v>15.347495407844285</v>
      </c>
      <c r="R258" s="58">
        <f t="shared" si="31"/>
        <v>14.683620452880859</v>
      </c>
      <c r="S258" s="67">
        <f t="shared" si="32"/>
        <v>-2.069499081568857</v>
      </c>
      <c r="T258" s="58" t="str">
        <f t="shared" si="33"/>
        <v>Seasonal naive</v>
      </c>
      <c r="U258" s="43">
        <v>342</v>
      </c>
      <c r="V258" s="43">
        <v>313.69029796814726</v>
      </c>
      <c r="W258" s="54">
        <v>0.17551900576147378</v>
      </c>
    </row>
    <row r="259" spans="1:23">
      <c r="A259" s="42" t="s">
        <v>282</v>
      </c>
      <c r="B259" s="43" t="s">
        <v>281</v>
      </c>
      <c r="C259" s="61" t="s">
        <v>250</v>
      </c>
      <c r="D259" s="43">
        <v>97</v>
      </c>
      <c r="E259" s="49">
        <v>30</v>
      </c>
      <c r="F259" s="49">
        <v>30</v>
      </c>
      <c r="G259" s="49">
        <v>26.012739863359844</v>
      </c>
      <c r="H259" s="49">
        <v>28.642557144165039</v>
      </c>
      <c r="I259" s="49">
        <v>26.012739863359844</v>
      </c>
      <c r="J259" s="49">
        <v>17.6735080993545</v>
      </c>
      <c r="K259" s="49">
        <v>34.351971627365188</v>
      </c>
      <c r="L259" s="49">
        <v>8.3392317640053424</v>
      </c>
      <c r="M259" s="64">
        <f t="shared" si="26"/>
        <v>3.9872601366401561</v>
      </c>
      <c r="N259" s="67">
        <f t="shared" si="27"/>
        <v>0.13290867122133854</v>
      </c>
      <c r="O259" s="70">
        <f t="shared" si="28"/>
        <v>1</v>
      </c>
      <c r="P259" s="58">
        <f t="shared" si="29"/>
        <v>0</v>
      </c>
      <c r="Q259" s="58">
        <f t="shared" si="30"/>
        <v>3.9872601366401561</v>
      </c>
      <c r="R259" s="58">
        <f t="shared" si="31"/>
        <v>1.3574428558349609</v>
      </c>
      <c r="S259" s="67">
        <f t="shared" si="32"/>
        <v>0</v>
      </c>
      <c r="T259" s="58" t="str">
        <f t="shared" si="33"/>
        <v>Seasonal naive</v>
      </c>
      <c r="U259" s="43">
        <v>342</v>
      </c>
      <c r="V259" s="43">
        <v>313.69029796814726</v>
      </c>
      <c r="W259" s="54">
        <v>0.17551900576147378</v>
      </c>
    </row>
    <row r="260" spans="1:23">
      <c r="A260" s="42" t="s">
        <v>282</v>
      </c>
      <c r="B260" s="43" t="s">
        <v>281</v>
      </c>
      <c r="C260" s="61" t="s">
        <v>251</v>
      </c>
      <c r="D260" s="43">
        <v>98</v>
      </c>
      <c r="E260" s="49">
        <v>28</v>
      </c>
      <c r="F260" s="49">
        <v>26</v>
      </c>
      <c r="G260" s="49">
        <v>27.207961264584679</v>
      </c>
      <c r="H260" s="49">
        <v>29.562526702880859</v>
      </c>
      <c r="I260" s="49">
        <v>27.207961264584679</v>
      </c>
      <c r="J260" s="49">
        <v>18.499747001042785</v>
      </c>
      <c r="K260" s="49">
        <v>35.916175528126573</v>
      </c>
      <c r="L260" s="49">
        <v>8.7082142635418922</v>
      </c>
      <c r="M260" s="64">
        <f t="shared" si="26"/>
        <v>0.79203873541532133</v>
      </c>
      <c r="N260" s="67">
        <f t="shared" si="27"/>
        <v>2.8287097693404335E-2</v>
      </c>
      <c r="O260" s="70">
        <f t="shared" si="28"/>
        <v>1</v>
      </c>
      <c r="P260" s="58">
        <f t="shared" si="29"/>
        <v>2</v>
      </c>
      <c r="Q260" s="58">
        <f t="shared" si="30"/>
        <v>0.79203873541532133</v>
      </c>
      <c r="R260" s="58">
        <f t="shared" si="31"/>
        <v>1.5625267028808594</v>
      </c>
      <c r="S260" s="67">
        <f t="shared" si="32"/>
        <v>0.60398063229233934</v>
      </c>
      <c r="T260" s="58" t="str">
        <f t="shared" si="33"/>
        <v>LightGBM</v>
      </c>
      <c r="U260" s="43">
        <v>342</v>
      </c>
      <c r="V260" s="43">
        <v>313.69029796814726</v>
      </c>
      <c r="W260" s="54">
        <v>0.17551900576147378</v>
      </c>
    </row>
    <row r="261" spans="1:23">
      <c r="A261" s="42" t="s">
        <v>282</v>
      </c>
      <c r="B261" s="43" t="s">
        <v>281</v>
      </c>
      <c r="C261" s="61" t="s">
        <v>252</v>
      </c>
      <c r="D261" s="43">
        <v>99</v>
      </c>
      <c r="E261" s="49">
        <v>28</v>
      </c>
      <c r="F261" s="49">
        <v>24</v>
      </c>
      <c r="G261" s="49">
        <v>29.891056766068896</v>
      </c>
      <c r="H261" s="49">
        <v>29.527839660644531</v>
      </c>
      <c r="I261" s="49">
        <v>29.891056766068896</v>
      </c>
      <c r="J261" s="49">
        <v>20.354531292889714</v>
      </c>
      <c r="K261" s="49">
        <v>39.427582239248082</v>
      </c>
      <c r="L261" s="49">
        <v>9.5365254731791822</v>
      </c>
      <c r="M261" s="64">
        <f t="shared" si="26"/>
        <v>1.8910567660688962</v>
      </c>
      <c r="N261" s="67">
        <f t="shared" si="27"/>
        <v>6.7537741645317714E-2</v>
      </c>
      <c r="O261" s="70">
        <f t="shared" si="28"/>
        <v>1</v>
      </c>
      <c r="P261" s="58">
        <f t="shared" si="29"/>
        <v>4</v>
      </c>
      <c r="Q261" s="58">
        <f t="shared" si="30"/>
        <v>1.8910567660688962</v>
      </c>
      <c r="R261" s="58">
        <f t="shared" si="31"/>
        <v>1.5278396606445312</v>
      </c>
      <c r="S261" s="67">
        <f t="shared" si="32"/>
        <v>0.52723580848277596</v>
      </c>
      <c r="T261" s="58" t="str">
        <f t="shared" si="33"/>
        <v>LSTM</v>
      </c>
      <c r="U261" s="43">
        <v>342</v>
      </c>
      <c r="V261" s="43">
        <v>313.69029796814726</v>
      </c>
      <c r="W261" s="54">
        <v>0.17551900576147378</v>
      </c>
    </row>
    <row r="262" spans="1:23">
      <c r="A262" s="42" t="s">
        <v>282</v>
      </c>
      <c r="B262" s="43" t="s">
        <v>281</v>
      </c>
      <c r="C262" s="61" t="s">
        <v>253</v>
      </c>
      <c r="D262" s="43">
        <v>100</v>
      </c>
      <c r="E262" s="49">
        <v>42</v>
      </c>
      <c r="F262" s="49">
        <v>20</v>
      </c>
      <c r="G262" s="49">
        <v>29.823303064080086</v>
      </c>
      <c r="H262" s="49">
        <v>29.253049850463867</v>
      </c>
      <c r="I262" s="49">
        <v>29.823303064080086</v>
      </c>
      <c r="J262" s="49">
        <v>20.30769415940199</v>
      </c>
      <c r="K262" s="49">
        <v>39.338911968758183</v>
      </c>
      <c r="L262" s="49">
        <v>9.5156089046780945</v>
      </c>
      <c r="M262" s="64">
        <f t="shared" si="26"/>
        <v>12.176696935919914</v>
      </c>
      <c r="N262" s="67">
        <f t="shared" si="27"/>
        <v>0.28992135561714083</v>
      </c>
      <c r="O262" s="70">
        <f t="shared" si="28"/>
        <v>0</v>
      </c>
      <c r="P262" s="58">
        <f t="shared" si="29"/>
        <v>22</v>
      </c>
      <c r="Q262" s="58">
        <f t="shared" si="30"/>
        <v>12.176696935919914</v>
      </c>
      <c r="R262" s="58">
        <f t="shared" si="31"/>
        <v>12.746950149536133</v>
      </c>
      <c r="S262" s="67">
        <f t="shared" si="32"/>
        <v>0.44651377564000394</v>
      </c>
      <c r="T262" s="58" t="str">
        <f t="shared" si="33"/>
        <v>LightGBM</v>
      </c>
      <c r="U262" s="43">
        <v>342</v>
      </c>
      <c r="V262" s="43">
        <v>313.69029796814726</v>
      </c>
      <c r="W262" s="54">
        <v>0.17551900576147378</v>
      </c>
    </row>
    <row r="263" spans="1:23">
      <c r="A263" s="42" t="s">
        <v>282</v>
      </c>
      <c r="B263" s="43" t="s">
        <v>281</v>
      </c>
      <c r="C263" s="61" t="s">
        <v>254</v>
      </c>
      <c r="D263" s="43">
        <v>101</v>
      </c>
      <c r="E263" s="49">
        <v>31</v>
      </c>
      <c r="F263" s="49">
        <v>29</v>
      </c>
      <c r="G263" s="49">
        <v>28.335311253875922</v>
      </c>
      <c r="H263" s="49">
        <v>34.606250762939453</v>
      </c>
      <c r="I263" s="49">
        <v>28.335311253875922</v>
      </c>
      <c r="J263" s="49">
        <v>19.279067398097055</v>
      </c>
      <c r="K263" s="49">
        <v>37.391555109654789</v>
      </c>
      <c r="L263" s="49">
        <v>9.0562438557788685</v>
      </c>
      <c r="M263" s="64">
        <f t="shared" si="26"/>
        <v>2.664688746124078</v>
      </c>
      <c r="N263" s="67">
        <f t="shared" si="27"/>
        <v>8.5957701487873489E-2</v>
      </c>
      <c r="O263" s="70">
        <f t="shared" si="28"/>
        <v>1</v>
      </c>
      <c r="P263" s="58">
        <f t="shared" si="29"/>
        <v>2</v>
      </c>
      <c r="Q263" s="58">
        <f t="shared" si="30"/>
        <v>2.664688746124078</v>
      </c>
      <c r="R263" s="58">
        <f t="shared" si="31"/>
        <v>3.6062507629394531</v>
      </c>
      <c r="S263" s="67">
        <f t="shared" si="32"/>
        <v>-0.33234437306203901</v>
      </c>
      <c r="T263" s="58" t="str">
        <f t="shared" si="33"/>
        <v>Seasonal naive</v>
      </c>
      <c r="U263" s="43">
        <v>342</v>
      </c>
      <c r="V263" s="43">
        <v>313.69029796814726</v>
      </c>
      <c r="W263" s="54">
        <v>0.17551900576147378</v>
      </c>
    </row>
    <row r="264" spans="1:23">
      <c r="A264" s="42" t="s">
        <v>282</v>
      </c>
      <c r="B264" s="43" t="s">
        <v>281</v>
      </c>
      <c r="C264" s="61" t="s">
        <v>255</v>
      </c>
      <c r="D264" s="43">
        <v>102</v>
      </c>
      <c r="E264" s="49">
        <v>24</v>
      </c>
      <c r="F264" s="49">
        <v>27</v>
      </c>
      <c r="G264" s="49">
        <v>33.466367953473259</v>
      </c>
      <c r="H264" s="49">
        <v>32.805912017822266</v>
      </c>
      <c r="I264" s="49">
        <v>33.466367953473259</v>
      </c>
      <c r="J264" s="49">
        <v>22.826091110717243</v>
      </c>
      <c r="K264" s="49">
        <v>44.106644796229276</v>
      </c>
      <c r="L264" s="49">
        <v>10.640276842756014</v>
      </c>
      <c r="M264" s="64">
        <f t="shared" si="26"/>
        <v>9.4663679534732594</v>
      </c>
      <c r="N264" s="67">
        <f t="shared" si="27"/>
        <v>0.39443199806138579</v>
      </c>
      <c r="O264" s="70">
        <f t="shared" si="28"/>
        <v>1</v>
      </c>
      <c r="P264" s="58">
        <f t="shared" si="29"/>
        <v>3</v>
      </c>
      <c r="Q264" s="58">
        <f t="shared" si="30"/>
        <v>9.4663679534732594</v>
      </c>
      <c r="R264" s="58">
        <f t="shared" si="31"/>
        <v>8.8059120178222656</v>
      </c>
      <c r="S264" s="67">
        <f t="shared" si="32"/>
        <v>-2.1554559844910863</v>
      </c>
      <c r="T264" s="58" t="str">
        <f t="shared" si="33"/>
        <v>Seasonal naive</v>
      </c>
      <c r="U264" s="43">
        <v>342</v>
      </c>
      <c r="V264" s="43">
        <v>313.69029796814726</v>
      </c>
      <c r="W264" s="54">
        <v>0.17551900576147378</v>
      </c>
    </row>
    <row r="265" spans="1:23">
      <c r="A265" s="42" t="s">
        <v>282</v>
      </c>
      <c r="B265" s="43" t="s">
        <v>281</v>
      </c>
      <c r="C265" s="61" t="s">
        <v>256</v>
      </c>
      <c r="D265" s="43">
        <v>103</v>
      </c>
      <c r="E265" s="49">
        <v>32</v>
      </c>
      <c r="F265" s="49">
        <v>31</v>
      </c>
      <c r="G265" s="49">
        <v>30.474847790960506</v>
      </c>
      <c r="H265" s="49">
        <v>31.002761840820312</v>
      </c>
      <c r="I265" s="49">
        <v>30.474847790960506</v>
      </c>
      <c r="J265" s="49">
        <v>20.758097406019566</v>
      </c>
      <c r="K265" s="49">
        <v>40.191598175901447</v>
      </c>
      <c r="L265" s="49">
        <v>9.7167503849409407</v>
      </c>
      <c r="M265" s="64">
        <f t="shared" si="26"/>
        <v>1.5251522090394936</v>
      </c>
      <c r="N265" s="67">
        <f t="shared" si="27"/>
        <v>4.7661006532484174E-2</v>
      </c>
      <c r="O265" s="70">
        <f t="shared" si="28"/>
        <v>1</v>
      </c>
      <c r="P265" s="58">
        <f t="shared" si="29"/>
        <v>1</v>
      </c>
      <c r="Q265" s="58">
        <f t="shared" si="30"/>
        <v>1.5251522090394936</v>
      </c>
      <c r="R265" s="58">
        <f t="shared" si="31"/>
        <v>0.9972381591796875</v>
      </c>
      <c r="S265" s="67">
        <f t="shared" si="32"/>
        <v>-0.52515220903949356</v>
      </c>
      <c r="T265" s="58" t="str">
        <f t="shared" si="33"/>
        <v>LSTM</v>
      </c>
      <c r="U265" s="43">
        <v>342</v>
      </c>
      <c r="V265" s="43">
        <v>313.69029796814726</v>
      </c>
      <c r="W265" s="54">
        <v>0.17551900576147378</v>
      </c>
    </row>
    <row r="266" spans="1:23">
      <c r="A266" s="42" t="s">
        <v>283</v>
      </c>
      <c r="B266" s="43" t="s">
        <v>281</v>
      </c>
      <c r="C266" s="61" t="s">
        <v>245</v>
      </c>
      <c r="D266" s="43">
        <v>92</v>
      </c>
      <c r="E266" s="49">
        <v>23</v>
      </c>
      <c r="F266" s="49">
        <v>23</v>
      </c>
      <c r="G266" s="49">
        <v>18.37209440357638</v>
      </c>
      <c r="H266" s="49">
        <v>17.985467910766602</v>
      </c>
      <c r="I266" s="49">
        <v>18.37209440357638</v>
      </c>
      <c r="J266" s="49">
        <v>12.391642742516296</v>
      </c>
      <c r="K266" s="49">
        <v>24.352546064636464</v>
      </c>
      <c r="L266" s="49">
        <v>5.9804516610600826</v>
      </c>
      <c r="M266" s="64">
        <f t="shared" si="26"/>
        <v>4.62790559642362</v>
      </c>
      <c r="N266" s="67">
        <f t="shared" si="27"/>
        <v>0.20121328680102696</v>
      </c>
      <c r="O266" s="70">
        <f t="shared" si="28"/>
        <v>1</v>
      </c>
      <c r="P266" s="58">
        <f t="shared" si="29"/>
        <v>0</v>
      </c>
      <c r="Q266" s="58">
        <f t="shared" si="30"/>
        <v>4.62790559642362</v>
      </c>
      <c r="R266" s="58">
        <f t="shared" si="31"/>
        <v>5.0145320892333984</v>
      </c>
      <c r="S266" s="67">
        <f t="shared" si="32"/>
        <v>0</v>
      </c>
      <c r="T266" s="58" t="str">
        <f t="shared" si="33"/>
        <v>Seasonal naive</v>
      </c>
      <c r="U266" s="43">
        <v>312</v>
      </c>
      <c r="V266" s="43">
        <v>297.56795906188626</v>
      </c>
      <c r="W266" s="54">
        <v>0.1066797477687307</v>
      </c>
    </row>
    <row r="267" spans="1:23">
      <c r="A267" s="42" t="s">
        <v>283</v>
      </c>
      <c r="B267" s="43" t="s">
        <v>281</v>
      </c>
      <c r="C267" s="61" t="s">
        <v>246</v>
      </c>
      <c r="D267" s="43">
        <v>93</v>
      </c>
      <c r="E267" s="49">
        <v>19</v>
      </c>
      <c r="F267" s="49">
        <v>21</v>
      </c>
      <c r="G267" s="49">
        <v>21.953581708297023</v>
      </c>
      <c r="H267" s="49">
        <v>19.752899169921875</v>
      </c>
      <c r="I267" s="49">
        <v>21.953581708297023</v>
      </c>
      <c r="J267" s="49">
        <v>14.867472019025602</v>
      </c>
      <c r="K267" s="49">
        <v>29.039691397568443</v>
      </c>
      <c r="L267" s="49">
        <v>7.0861096892714208</v>
      </c>
      <c r="M267" s="64">
        <f t="shared" si="26"/>
        <v>2.9535817082970226</v>
      </c>
      <c r="N267" s="67">
        <f t="shared" si="27"/>
        <v>0.15545166885773803</v>
      </c>
      <c r="O267" s="70">
        <f t="shared" si="28"/>
        <v>1</v>
      </c>
      <c r="P267" s="58">
        <f t="shared" si="29"/>
        <v>2</v>
      </c>
      <c r="Q267" s="58">
        <f t="shared" si="30"/>
        <v>2.9535817082970226</v>
      </c>
      <c r="R267" s="58">
        <f t="shared" si="31"/>
        <v>0.752899169921875</v>
      </c>
      <c r="S267" s="67">
        <f t="shared" si="32"/>
        <v>-0.4767908541485113</v>
      </c>
      <c r="T267" s="58" t="str">
        <f t="shared" si="33"/>
        <v>LSTM</v>
      </c>
      <c r="U267" s="43">
        <v>312</v>
      </c>
      <c r="V267" s="43">
        <v>297.56795906188626</v>
      </c>
      <c r="W267" s="54">
        <v>0.1066797477687307</v>
      </c>
    </row>
    <row r="268" spans="1:23">
      <c r="A268" s="42" t="s">
        <v>283</v>
      </c>
      <c r="B268" s="43" t="s">
        <v>281</v>
      </c>
      <c r="C268" s="61" t="s">
        <v>247</v>
      </c>
      <c r="D268" s="43">
        <v>94</v>
      </c>
      <c r="E268" s="49">
        <v>19</v>
      </c>
      <c r="F268" s="49">
        <v>25</v>
      </c>
      <c r="G268" s="49">
        <v>19.884938190097152</v>
      </c>
      <c r="H268" s="49">
        <v>19.219263076782227</v>
      </c>
      <c r="I268" s="49">
        <v>19.884938190097152</v>
      </c>
      <c r="J268" s="49">
        <v>13.437449307994399</v>
      </c>
      <c r="K268" s="49">
        <v>26.332427072199906</v>
      </c>
      <c r="L268" s="49">
        <v>6.4474888821027525</v>
      </c>
      <c r="M268" s="64">
        <f t="shared" si="26"/>
        <v>0.88493819009715224</v>
      </c>
      <c r="N268" s="67">
        <f t="shared" si="27"/>
        <v>4.657569421563959E-2</v>
      </c>
      <c r="O268" s="70">
        <f t="shared" si="28"/>
        <v>1</v>
      </c>
      <c r="P268" s="58">
        <f t="shared" si="29"/>
        <v>6</v>
      </c>
      <c r="Q268" s="58">
        <f t="shared" si="30"/>
        <v>0.88493819009715224</v>
      </c>
      <c r="R268" s="58">
        <f t="shared" si="31"/>
        <v>0.21926307678222656</v>
      </c>
      <c r="S268" s="67">
        <f t="shared" si="32"/>
        <v>0.85251030165047459</v>
      </c>
      <c r="T268" s="58" t="str">
        <f t="shared" si="33"/>
        <v>LSTM</v>
      </c>
      <c r="U268" s="43">
        <v>312</v>
      </c>
      <c r="V268" s="43">
        <v>297.56795906188626</v>
      </c>
      <c r="W268" s="54">
        <v>0.1066797477687307</v>
      </c>
    </row>
    <row r="269" spans="1:23">
      <c r="A269" s="42" t="s">
        <v>283</v>
      </c>
      <c r="B269" s="43" t="s">
        <v>281</v>
      </c>
      <c r="C269" s="61" t="s">
        <v>248</v>
      </c>
      <c r="D269" s="43">
        <v>95</v>
      </c>
      <c r="E269" s="49">
        <v>22</v>
      </c>
      <c r="F269" s="49">
        <v>19</v>
      </c>
      <c r="G269" s="49">
        <v>19.702006628049435</v>
      </c>
      <c r="H269" s="49">
        <v>19.462427139282227</v>
      </c>
      <c r="I269" s="49">
        <v>19.702006628049435</v>
      </c>
      <c r="J269" s="49">
        <v>13.31099142098239</v>
      </c>
      <c r="K269" s="49">
        <v>26.093021835116481</v>
      </c>
      <c r="L269" s="49">
        <v>6.3910152070670465</v>
      </c>
      <c r="M269" s="64">
        <f t="shared" si="26"/>
        <v>2.2979933719505645</v>
      </c>
      <c r="N269" s="67">
        <f t="shared" si="27"/>
        <v>0.10445424417957111</v>
      </c>
      <c r="O269" s="70">
        <f t="shared" si="28"/>
        <v>1</v>
      </c>
      <c r="P269" s="58">
        <f t="shared" si="29"/>
        <v>3</v>
      </c>
      <c r="Q269" s="58">
        <f t="shared" si="30"/>
        <v>2.2979933719505645</v>
      </c>
      <c r="R269" s="58">
        <f t="shared" si="31"/>
        <v>2.5375728607177734</v>
      </c>
      <c r="S269" s="67">
        <f t="shared" si="32"/>
        <v>0.23400220934981186</v>
      </c>
      <c r="T269" s="58" t="str">
        <f t="shared" si="33"/>
        <v>LightGBM</v>
      </c>
      <c r="U269" s="43">
        <v>312</v>
      </c>
      <c r="V269" s="43">
        <v>297.56795906188626</v>
      </c>
      <c r="W269" s="54">
        <v>0.1066797477687307</v>
      </c>
    </row>
    <row r="270" spans="1:23">
      <c r="A270" s="42" t="s">
        <v>283</v>
      </c>
      <c r="B270" s="43" t="s">
        <v>281</v>
      </c>
      <c r="C270" s="61" t="s">
        <v>249</v>
      </c>
      <c r="D270" s="43">
        <v>96</v>
      </c>
      <c r="E270" s="49">
        <v>24</v>
      </c>
      <c r="F270" s="49">
        <v>27</v>
      </c>
      <c r="G270" s="49">
        <v>20.434188017750152</v>
      </c>
      <c r="H270" s="49">
        <v>19.74528694152832</v>
      </c>
      <c r="I270" s="49">
        <v>20.434188017750152</v>
      </c>
      <c r="J270" s="49">
        <v>13.81713760163392</v>
      </c>
      <c r="K270" s="49">
        <v>27.051238433866384</v>
      </c>
      <c r="L270" s="49">
        <v>6.617050416116232</v>
      </c>
      <c r="M270" s="64">
        <f t="shared" ref="M270:M333" si="34">ABS(E270-I270)</f>
        <v>3.5658119822498477</v>
      </c>
      <c r="N270" s="67">
        <f t="shared" ref="N270:N333" si="35">IF(E270=0,0,M270/E270)</f>
        <v>0.14857549926041033</v>
      </c>
      <c r="O270" s="70">
        <f t="shared" ref="O270:O333" si="36">--AND(E270&gt;=J270,E270&lt;=K270)</f>
        <v>1</v>
      </c>
      <c r="P270" s="58">
        <f t="shared" ref="P270:P333" si="37">ABS(E270-F270)</f>
        <v>3</v>
      </c>
      <c r="Q270" s="58">
        <f t="shared" ref="Q270:Q333" si="38">ABS(E270-G270)</f>
        <v>3.5658119822498477</v>
      </c>
      <c r="R270" s="58">
        <f t="shared" ref="R270:R333" si="39">ABS(E270-H270)</f>
        <v>4.2547130584716797</v>
      </c>
      <c r="S270" s="67">
        <f t="shared" ref="S270:S333" si="40">IF(P270=0,0,1-M270/P270)</f>
        <v>-0.18860399408328266</v>
      </c>
      <c r="T270" s="58" t="str">
        <f t="shared" ref="T270:T333" si="41">IF(Q270=MIN(P270:R270),"LightGBM",IF(R270=MIN(P270:R270),"LSTM","Seasonal naive"))</f>
        <v>Seasonal naive</v>
      </c>
      <c r="U270" s="43">
        <v>312</v>
      </c>
      <c r="V270" s="43">
        <v>297.56795906188626</v>
      </c>
      <c r="W270" s="54">
        <v>0.1066797477687307</v>
      </c>
    </row>
    <row r="271" spans="1:23">
      <c r="A271" s="42" t="s">
        <v>283</v>
      </c>
      <c r="B271" s="43" t="s">
        <v>281</v>
      </c>
      <c r="C271" s="61" t="s">
        <v>250</v>
      </c>
      <c r="D271" s="43">
        <v>97</v>
      </c>
      <c r="E271" s="49">
        <v>33</v>
      </c>
      <c r="F271" s="49">
        <v>20</v>
      </c>
      <c r="G271" s="49">
        <v>23.535995170003336</v>
      </c>
      <c r="H271" s="49">
        <v>21.078290939331055</v>
      </c>
      <c r="I271" s="49">
        <v>23.535995170003336</v>
      </c>
      <c r="J271" s="49">
        <v>15.961371073441072</v>
      </c>
      <c r="K271" s="49">
        <v>31.1106192665656</v>
      </c>
      <c r="L271" s="49">
        <v>7.5746240965622631</v>
      </c>
      <c r="M271" s="64">
        <f t="shared" si="34"/>
        <v>9.4640048299966644</v>
      </c>
      <c r="N271" s="67">
        <f t="shared" si="35"/>
        <v>0.28678802515141405</v>
      </c>
      <c r="O271" s="70">
        <f t="shared" si="36"/>
        <v>0</v>
      </c>
      <c r="P271" s="58">
        <f t="shared" si="37"/>
        <v>13</v>
      </c>
      <c r="Q271" s="58">
        <f t="shared" si="38"/>
        <v>9.4640048299966644</v>
      </c>
      <c r="R271" s="58">
        <f t="shared" si="39"/>
        <v>11.921709060668945</v>
      </c>
      <c r="S271" s="67">
        <f t="shared" si="40"/>
        <v>0.27199962846179504</v>
      </c>
      <c r="T271" s="58" t="str">
        <f t="shared" si="41"/>
        <v>LightGBM</v>
      </c>
      <c r="U271" s="43">
        <v>312</v>
      </c>
      <c r="V271" s="43">
        <v>297.56795906188626</v>
      </c>
      <c r="W271" s="54">
        <v>0.1066797477687307</v>
      </c>
    </row>
    <row r="272" spans="1:23">
      <c r="A272" s="42" t="s">
        <v>283</v>
      </c>
      <c r="B272" s="43" t="s">
        <v>281</v>
      </c>
      <c r="C272" s="61" t="s">
        <v>251</v>
      </c>
      <c r="D272" s="43">
        <v>98</v>
      </c>
      <c r="E272" s="49">
        <v>29</v>
      </c>
      <c r="F272" s="49">
        <v>21</v>
      </c>
      <c r="G272" s="49">
        <v>25.49731385884823</v>
      </c>
      <c r="H272" s="49">
        <v>26.556814193725586</v>
      </c>
      <c r="I272" s="49">
        <v>25.49731385884823</v>
      </c>
      <c r="J272" s="49">
        <v>17.317201715087251</v>
      </c>
      <c r="K272" s="49">
        <v>33.677426002609209</v>
      </c>
      <c r="L272" s="49">
        <v>8.1801121437609776</v>
      </c>
      <c r="M272" s="64">
        <f t="shared" si="34"/>
        <v>3.50268614115177</v>
      </c>
      <c r="N272" s="67">
        <f t="shared" si="35"/>
        <v>0.12078228072937137</v>
      </c>
      <c r="O272" s="70">
        <f t="shared" si="36"/>
        <v>1</v>
      </c>
      <c r="P272" s="58">
        <f t="shared" si="37"/>
        <v>8</v>
      </c>
      <c r="Q272" s="58">
        <f t="shared" si="38"/>
        <v>3.50268614115177</v>
      </c>
      <c r="R272" s="58">
        <f t="shared" si="39"/>
        <v>2.4431858062744141</v>
      </c>
      <c r="S272" s="67">
        <f t="shared" si="40"/>
        <v>0.56216423235602875</v>
      </c>
      <c r="T272" s="58" t="str">
        <f t="shared" si="41"/>
        <v>LSTM</v>
      </c>
      <c r="U272" s="43">
        <v>312</v>
      </c>
      <c r="V272" s="43">
        <v>297.56795906188626</v>
      </c>
      <c r="W272" s="54">
        <v>0.1066797477687307</v>
      </c>
    </row>
    <row r="273" spans="1:23">
      <c r="A273" s="42" t="s">
        <v>283</v>
      </c>
      <c r="B273" s="43" t="s">
        <v>281</v>
      </c>
      <c r="C273" s="61" t="s">
        <v>252</v>
      </c>
      <c r="D273" s="43">
        <v>99</v>
      </c>
      <c r="E273" s="49">
        <v>29</v>
      </c>
      <c r="F273" s="49">
        <v>17</v>
      </c>
      <c r="G273" s="49">
        <v>28.600340800793624</v>
      </c>
      <c r="H273" s="49">
        <v>27.211799621582031</v>
      </c>
      <c r="I273" s="49">
        <v>28.600340800793624</v>
      </c>
      <c r="J273" s="49">
        <v>19.462278409492786</v>
      </c>
      <c r="K273" s="49">
        <v>37.738403192094466</v>
      </c>
      <c r="L273" s="49">
        <v>9.1380623913008385</v>
      </c>
      <c r="M273" s="64">
        <f t="shared" si="34"/>
        <v>0.3996591992063756</v>
      </c>
      <c r="N273" s="67">
        <f t="shared" si="35"/>
        <v>1.3781351696771572E-2</v>
      </c>
      <c r="O273" s="70">
        <f t="shared" si="36"/>
        <v>1</v>
      </c>
      <c r="P273" s="58">
        <f t="shared" si="37"/>
        <v>12</v>
      </c>
      <c r="Q273" s="58">
        <f t="shared" si="38"/>
        <v>0.3996591992063756</v>
      </c>
      <c r="R273" s="58">
        <f t="shared" si="39"/>
        <v>1.7882003784179688</v>
      </c>
      <c r="S273" s="67">
        <f t="shared" si="40"/>
        <v>0.96669506673280203</v>
      </c>
      <c r="T273" s="58" t="str">
        <f t="shared" si="41"/>
        <v>LightGBM</v>
      </c>
      <c r="U273" s="43">
        <v>312</v>
      </c>
      <c r="V273" s="43">
        <v>297.56795906188626</v>
      </c>
      <c r="W273" s="54">
        <v>0.1066797477687307</v>
      </c>
    </row>
    <row r="274" spans="1:23">
      <c r="A274" s="42" t="s">
        <v>283</v>
      </c>
      <c r="B274" s="43" t="s">
        <v>281</v>
      </c>
      <c r="C274" s="61" t="s">
        <v>253</v>
      </c>
      <c r="D274" s="43">
        <v>100</v>
      </c>
      <c r="E274" s="49">
        <v>26</v>
      </c>
      <c r="F274" s="49">
        <v>30</v>
      </c>
      <c r="G274" s="49">
        <v>26.227131657037123</v>
      </c>
      <c r="H274" s="49">
        <v>28.235002517700195</v>
      </c>
      <c r="I274" s="49">
        <v>26.227131657037123</v>
      </c>
      <c r="J274" s="49">
        <v>17.821713979836034</v>
      </c>
      <c r="K274" s="49">
        <v>34.632549334238213</v>
      </c>
      <c r="L274" s="49">
        <v>8.4054176772010898</v>
      </c>
      <c r="M274" s="64">
        <f t="shared" si="34"/>
        <v>0.22713165703712335</v>
      </c>
      <c r="N274" s="67">
        <f t="shared" si="35"/>
        <v>8.735832962966282E-3</v>
      </c>
      <c r="O274" s="70">
        <f t="shared" si="36"/>
        <v>1</v>
      </c>
      <c r="P274" s="58">
        <f t="shared" si="37"/>
        <v>4</v>
      </c>
      <c r="Q274" s="58">
        <f t="shared" si="38"/>
        <v>0.22713165703712335</v>
      </c>
      <c r="R274" s="58">
        <f t="shared" si="39"/>
        <v>2.2350025177001953</v>
      </c>
      <c r="S274" s="67">
        <f t="shared" si="40"/>
        <v>0.94321708574071916</v>
      </c>
      <c r="T274" s="58" t="str">
        <f t="shared" si="41"/>
        <v>LightGBM</v>
      </c>
      <c r="U274" s="43">
        <v>312</v>
      </c>
      <c r="V274" s="43">
        <v>297.56795906188626</v>
      </c>
      <c r="W274" s="54">
        <v>0.1066797477687307</v>
      </c>
    </row>
    <row r="275" spans="1:23">
      <c r="A275" s="42" t="s">
        <v>283</v>
      </c>
      <c r="B275" s="43" t="s">
        <v>281</v>
      </c>
      <c r="C275" s="61" t="s">
        <v>254</v>
      </c>
      <c r="D275" s="43">
        <v>101</v>
      </c>
      <c r="E275" s="49">
        <v>27</v>
      </c>
      <c r="F275" s="49">
        <v>23</v>
      </c>
      <c r="G275" s="49">
        <v>29.477821962488445</v>
      </c>
      <c r="H275" s="49">
        <v>27.182279586791992</v>
      </c>
      <c r="I275" s="49">
        <v>29.477821962488445</v>
      </c>
      <c r="J275" s="49">
        <v>20.068868176499901</v>
      </c>
      <c r="K275" s="49">
        <v>38.886775748476992</v>
      </c>
      <c r="L275" s="49">
        <v>9.4089537859885439</v>
      </c>
      <c r="M275" s="64">
        <f t="shared" si="34"/>
        <v>2.477821962488445</v>
      </c>
      <c r="N275" s="67">
        <f t="shared" si="35"/>
        <v>9.1771183795868336E-2</v>
      </c>
      <c r="O275" s="70">
        <f t="shared" si="36"/>
        <v>1</v>
      </c>
      <c r="P275" s="58">
        <f t="shared" si="37"/>
        <v>4</v>
      </c>
      <c r="Q275" s="58">
        <f t="shared" si="38"/>
        <v>2.477821962488445</v>
      </c>
      <c r="R275" s="58">
        <f t="shared" si="39"/>
        <v>0.18227958679199219</v>
      </c>
      <c r="S275" s="67">
        <f t="shared" si="40"/>
        <v>0.38054450937788875</v>
      </c>
      <c r="T275" s="58" t="str">
        <f t="shared" si="41"/>
        <v>LSTM</v>
      </c>
      <c r="U275" s="43">
        <v>312</v>
      </c>
      <c r="V275" s="43">
        <v>297.56795906188626</v>
      </c>
      <c r="W275" s="54">
        <v>0.1066797477687307</v>
      </c>
    </row>
    <row r="276" spans="1:23">
      <c r="A276" s="42" t="s">
        <v>283</v>
      </c>
      <c r="B276" s="43" t="s">
        <v>281</v>
      </c>
      <c r="C276" s="61" t="s">
        <v>255</v>
      </c>
      <c r="D276" s="43">
        <v>102</v>
      </c>
      <c r="E276" s="49">
        <v>30</v>
      </c>
      <c r="F276" s="49">
        <v>38</v>
      </c>
      <c r="G276" s="49">
        <v>31.19525182826532</v>
      </c>
      <c r="H276" s="49">
        <v>29.070211410522461</v>
      </c>
      <c r="I276" s="49">
        <v>31.19525182826532</v>
      </c>
      <c r="J276" s="49">
        <v>21.256102076906956</v>
      </c>
      <c r="K276" s="49">
        <v>41.134401579623685</v>
      </c>
      <c r="L276" s="49">
        <v>9.9391497513583662</v>
      </c>
      <c r="M276" s="64">
        <f t="shared" si="34"/>
        <v>1.1952518282653202</v>
      </c>
      <c r="N276" s="67">
        <f t="shared" si="35"/>
        <v>3.9841727608844003E-2</v>
      </c>
      <c r="O276" s="70">
        <f t="shared" si="36"/>
        <v>1</v>
      </c>
      <c r="P276" s="58">
        <f t="shared" si="37"/>
        <v>8</v>
      </c>
      <c r="Q276" s="58">
        <f t="shared" si="38"/>
        <v>1.1952518282653202</v>
      </c>
      <c r="R276" s="58">
        <f t="shared" si="39"/>
        <v>0.92978858947753906</v>
      </c>
      <c r="S276" s="67">
        <f t="shared" si="40"/>
        <v>0.85059352146683498</v>
      </c>
      <c r="T276" s="58" t="str">
        <f t="shared" si="41"/>
        <v>LSTM</v>
      </c>
      <c r="U276" s="43">
        <v>312</v>
      </c>
      <c r="V276" s="43">
        <v>297.56795906188626</v>
      </c>
      <c r="W276" s="54">
        <v>0.1066797477687307</v>
      </c>
    </row>
    <row r="277" spans="1:23">
      <c r="A277" s="42" t="s">
        <v>283</v>
      </c>
      <c r="B277" s="43" t="s">
        <v>281</v>
      </c>
      <c r="C277" s="61" t="s">
        <v>256</v>
      </c>
      <c r="D277" s="43">
        <v>103</v>
      </c>
      <c r="E277" s="49">
        <v>31</v>
      </c>
      <c r="F277" s="49">
        <v>25</v>
      </c>
      <c r="G277" s="49">
        <v>32.687294836680074</v>
      </c>
      <c r="H277" s="49">
        <v>31.114294052124023</v>
      </c>
      <c r="I277" s="49">
        <v>32.687294836680074</v>
      </c>
      <c r="J277" s="49">
        <v>22.287529371700174</v>
      </c>
      <c r="K277" s="49">
        <v>43.087060301659974</v>
      </c>
      <c r="L277" s="49">
        <v>10.399765464979902</v>
      </c>
      <c r="M277" s="64">
        <f t="shared" si="34"/>
        <v>1.6872948366800742</v>
      </c>
      <c r="N277" s="67">
        <f t="shared" si="35"/>
        <v>5.4428865699357232E-2</v>
      </c>
      <c r="O277" s="70">
        <f t="shared" si="36"/>
        <v>1</v>
      </c>
      <c r="P277" s="58">
        <f t="shared" si="37"/>
        <v>6</v>
      </c>
      <c r="Q277" s="58">
        <f t="shared" si="38"/>
        <v>1.6872948366800742</v>
      </c>
      <c r="R277" s="58">
        <f t="shared" si="39"/>
        <v>0.11429405212402344</v>
      </c>
      <c r="S277" s="67">
        <f t="shared" si="40"/>
        <v>0.71878419388665438</v>
      </c>
      <c r="T277" s="58" t="str">
        <f t="shared" si="41"/>
        <v>LSTM</v>
      </c>
      <c r="U277" s="43">
        <v>312</v>
      </c>
      <c r="V277" s="43">
        <v>297.56795906188626</v>
      </c>
      <c r="W277" s="54">
        <v>0.1066797477687307</v>
      </c>
    </row>
    <row r="278" spans="1:23">
      <c r="A278" s="42" t="s">
        <v>284</v>
      </c>
      <c r="B278" s="43" t="s">
        <v>281</v>
      </c>
      <c r="C278" s="61" t="s">
        <v>245</v>
      </c>
      <c r="D278" s="43">
        <v>92</v>
      </c>
      <c r="E278" s="49">
        <v>26</v>
      </c>
      <c r="F278" s="49">
        <v>25</v>
      </c>
      <c r="G278" s="49">
        <v>27.229065835322558</v>
      </c>
      <c r="H278" s="49">
        <v>28.167871475219727</v>
      </c>
      <c r="I278" s="49">
        <v>27.229065835322558</v>
      </c>
      <c r="J278" s="49">
        <v>18.514336279087171</v>
      </c>
      <c r="K278" s="49">
        <v>35.943795391557941</v>
      </c>
      <c r="L278" s="49">
        <v>8.7147295562353868</v>
      </c>
      <c r="M278" s="64">
        <f t="shared" si="34"/>
        <v>1.2290658353225581</v>
      </c>
      <c r="N278" s="67">
        <f t="shared" si="35"/>
        <v>4.7271762897021466E-2</v>
      </c>
      <c r="O278" s="70">
        <f t="shared" si="36"/>
        <v>1</v>
      </c>
      <c r="P278" s="58">
        <f t="shared" si="37"/>
        <v>1</v>
      </c>
      <c r="Q278" s="58">
        <f t="shared" si="38"/>
        <v>1.2290658353225581</v>
      </c>
      <c r="R278" s="58">
        <f t="shared" si="39"/>
        <v>2.1678714752197266</v>
      </c>
      <c r="S278" s="67">
        <f t="shared" si="40"/>
        <v>-0.22906583532255809</v>
      </c>
      <c r="T278" s="58" t="str">
        <f t="shared" si="41"/>
        <v>Seasonal naive</v>
      </c>
      <c r="U278" s="43">
        <v>358</v>
      </c>
      <c r="V278" s="43">
        <v>358.27868430047789</v>
      </c>
      <c r="W278" s="54">
        <v>0.16836842353950393</v>
      </c>
    </row>
    <row r="279" spans="1:23">
      <c r="A279" s="42" t="s">
        <v>284</v>
      </c>
      <c r="B279" s="43" t="s">
        <v>281</v>
      </c>
      <c r="C279" s="61" t="s">
        <v>246</v>
      </c>
      <c r="D279" s="43">
        <v>93</v>
      </c>
      <c r="E279" s="49">
        <v>34</v>
      </c>
      <c r="F279" s="49">
        <v>31</v>
      </c>
      <c r="G279" s="49">
        <v>28.829602630620382</v>
      </c>
      <c r="H279" s="49">
        <v>25.608001708984375</v>
      </c>
      <c r="I279" s="49">
        <v>28.829602630620382</v>
      </c>
      <c r="J279" s="49">
        <v>19.620763726339511</v>
      </c>
      <c r="K279" s="49">
        <v>38.038441534901253</v>
      </c>
      <c r="L279" s="49">
        <v>9.2088389042808689</v>
      </c>
      <c r="M279" s="64">
        <f t="shared" si="34"/>
        <v>5.1703973693796179</v>
      </c>
      <c r="N279" s="67">
        <f t="shared" si="35"/>
        <v>0.15207051086410642</v>
      </c>
      <c r="O279" s="70">
        <f t="shared" si="36"/>
        <v>1</v>
      </c>
      <c r="P279" s="58">
        <f t="shared" si="37"/>
        <v>3</v>
      </c>
      <c r="Q279" s="58">
        <f t="shared" si="38"/>
        <v>5.1703973693796179</v>
      </c>
      <c r="R279" s="58">
        <f t="shared" si="39"/>
        <v>8.391998291015625</v>
      </c>
      <c r="S279" s="67">
        <f t="shared" si="40"/>
        <v>-0.72346578979320597</v>
      </c>
      <c r="T279" s="58" t="str">
        <f t="shared" si="41"/>
        <v>Seasonal naive</v>
      </c>
      <c r="U279" s="43">
        <v>358</v>
      </c>
      <c r="V279" s="43">
        <v>358.27868430047789</v>
      </c>
      <c r="W279" s="54">
        <v>0.16836842353950393</v>
      </c>
    </row>
    <row r="280" spans="1:23">
      <c r="A280" s="42" t="s">
        <v>284</v>
      </c>
      <c r="B280" s="43" t="s">
        <v>281</v>
      </c>
      <c r="C280" s="61" t="s">
        <v>247</v>
      </c>
      <c r="D280" s="43">
        <v>94</v>
      </c>
      <c r="E280" s="49">
        <v>28</v>
      </c>
      <c r="F280" s="49">
        <v>25</v>
      </c>
      <c r="G280" s="49">
        <v>27.679407534209588</v>
      </c>
      <c r="H280" s="49">
        <v>29.124185562133789</v>
      </c>
      <c r="I280" s="49">
        <v>27.679407534209588</v>
      </c>
      <c r="J280" s="49">
        <v>18.82565084414729</v>
      </c>
      <c r="K280" s="49">
        <v>36.533164224271886</v>
      </c>
      <c r="L280" s="49">
        <v>8.8537566900622977</v>
      </c>
      <c r="M280" s="64">
        <f t="shared" si="34"/>
        <v>0.32059246579041201</v>
      </c>
      <c r="N280" s="67">
        <f t="shared" si="35"/>
        <v>1.1449730921086143E-2</v>
      </c>
      <c r="O280" s="70">
        <f t="shared" si="36"/>
        <v>1</v>
      </c>
      <c r="P280" s="58">
        <f t="shared" si="37"/>
        <v>3</v>
      </c>
      <c r="Q280" s="58">
        <f t="shared" si="38"/>
        <v>0.32059246579041201</v>
      </c>
      <c r="R280" s="58">
        <f t="shared" si="39"/>
        <v>1.1241855621337891</v>
      </c>
      <c r="S280" s="67">
        <f t="shared" si="40"/>
        <v>0.89313584473652929</v>
      </c>
      <c r="T280" s="58" t="str">
        <f t="shared" si="41"/>
        <v>LightGBM</v>
      </c>
      <c r="U280" s="43">
        <v>358</v>
      </c>
      <c r="V280" s="43">
        <v>358.27868430047789</v>
      </c>
      <c r="W280" s="54">
        <v>0.16836842353950393</v>
      </c>
    </row>
    <row r="281" spans="1:23">
      <c r="A281" s="42" t="s">
        <v>284</v>
      </c>
      <c r="B281" s="43" t="s">
        <v>281</v>
      </c>
      <c r="C281" s="61" t="s">
        <v>248</v>
      </c>
      <c r="D281" s="43">
        <v>95</v>
      </c>
      <c r="E281" s="49">
        <v>23</v>
      </c>
      <c r="F281" s="49">
        <v>29</v>
      </c>
      <c r="G281" s="49">
        <v>28.080441432700567</v>
      </c>
      <c r="H281" s="49">
        <v>28.947504043579102</v>
      </c>
      <c r="I281" s="49">
        <v>28.080441432700567</v>
      </c>
      <c r="J281" s="49">
        <v>19.102879655051613</v>
      </c>
      <c r="K281" s="49">
        <v>37.058003210349526</v>
      </c>
      <c r="L281" s="49">
        <v>8.9775617776489547</v>
      </c>
      <c r="M281" s="64">
        <f t="shared" si="34"/>
        <v>5.0804414327005674</v>
      </c>
      <c r="N281" s="67">
        <f t="shared" si="35"/>
        <v>0.22088875794350293</v>
      </c>
      <c r="O281" s="70">
        <f t="shared" si="36"/>
        <v>1</v>
      </c>
      <c r="P281" s="58">
        <f t="shared" si="37"/>
        <v>6</v>
      </c>
      <c r="Q281" s="58">
        <f t="shared" si="38"/>
        <v>5.0804414327005674</v>
      </c>
      <c r="R281" s="58">
        <f t="shared" si="39"/>
        <v>5.9475040435791016</v>
      </c>
      <c r="S281" s="67">
        <f t="shared" si="40"/>
        <v>0.15325976121657214</v>
      </c>
      <c r="T281" s="58" t="str">
        <f t="shared" si="41"/>
        <v>LightGBM</v>
      </c>
      <c r="U281" s="43">
        <v>358</v>
      </c>
      <c r="V281" s="43">
        <v>358.27868430047789</v>
      </c>
      <c r="W281" s="54">
        <v>0.16836842353950393</v>
      </c>
    </row>
    <row r="282" spans="1:23">
      <c r="A282" s="42" t="s">
        <v>284</v>
      </c>
      <c r="B282" s="43" t="s">
        <v>281</v>
      </c>
      <c r="C282" s="61" t="s">
        <v>249</v>
      </c>
      <c r="D282" s="43">
        <v>96</v>
      </c>
      <c r="E282" s="49">
        <v>25</v>
      </c>
      <c r="F282" s="49">
        <v>33</v>
      </c>
      <c r="G282" s="49">
        <v>28.838141183100664</v>
      </c>
      <c r="H282" s="49">
        <v>26.601188659667969</v>
      </c>
      <c r="I282" s="49">
        <v>28.838141183100664</v>
      </c>
      <c r="J282" s="49">
        <v>19.626666301557869</v>
      </c>
      <c r="K282" s="49">
        <v>38.049616064643459</v>
      </c>
      <c r="L282" s="49">
        <v>9.2114748815427969</v>
      </c>
      <c r="M282" s="64">
        <f t="shared" si="34"/>
        <v>3.8381411831006638</v>
      </c>
      <c r="N282" s="67">
        <f t="shared" si="35"/>
        <v>0.15352564732402654</v>
      </c>
      <c r="O282" s="70">
        <f t="shared" si="36"/>
        <v>1</v>
      </c>
      <c r="P282" s="58">
        <f t="shared" si="37"/>
        <v>8</v>
      </c>
      <c r="Q282" s="58">
        <f t="shared" si="38"/>
        <v>3.8381411831006638</v>
      </c>
      <c r="R282" s="58">
        <f t="shared" si="39"/>
        <v>1.6011886596679688</v>
      </c>
      <c r="S282" s="67">
        <f t="shared" si="40"/>
        <v>0.52023235211241703</v>
      </c>
      <c r="T282" s="58" t="str">
        <f t="shared" si="41"/>
        <v>LSTM</v>
      </c>
      <c r="U282" s="43">
        <v>358</v>
      </c>
      <c r="V282" s="43">
        <v>358.27868430047789</v>
      </c>
      <c r="W282" s="54">
        <v>0.16836842353950393</v>
      </c>
    </row>
    <row r="283" spans="1:23">
      <c r="A283" s="42" t="s">
        <v>284</v>
      </c>
      <c r="B283" s="43" t="s">
        <v>281</v>
      </c>
      <c r="C283" s="61" t="s">
        <v>250</v>
      </c>
      <c r="D283" s="43">
        <v>97</v>
      </c>
      <c r="E283" s="49">
        <v>22</v>
      </c>
      <c r="F283" s="49">
        <v>38</v>
      </c>
      <c r="G283" s="49">
        <v>30.501623256790261</v>
      </c>
      <c r="H283" s="49">
        <v>27.906166076660156</v>
      </c>
      <c r="I283" s="49">
        <v>30.501623256790261</v>
      </c>
      <c r="J283" s="49">
        <v>20.77660689008394</v>
      </c>
      <c r="K283" s="49">
        <v>40.226639623496581</v>
      </c>
      <c r="L283" s="49">
        <v>9.7250163667063223</v>
      </c>
      <c r="M283" s="64">
        <f t="shared" si="34"/>
        <v>8.5016232567902605</v>
      </c>
      <c r="N283" s="67">
        <f t="shared" si="35"/>
        <v>0.38643742076319365</v>
      </c>
      <c r="O283" s="70">
        <f t="shared" si="36"/>
        <v>1</v>
      </c>
      <c r="P283" s="58">
        <f t="shared" si="37"/>
        <v>16</v>
      </c>
      <c r="Q283" s="58">
        <f t="shared" si="38"/>
        <v>8.5016232567902605</v>
      </c>
      <c r="R283" s="58">
        <f t="shared" si="39"/>
        <v>5.9061660766601562</v>
      </c>
      <c r="S283" s="67">
        <f t="shared" si="40"/>
        <v>0.46864854645060872</v>
      </c>
      <c r="T283" s="58" t="str">
        <f t="shared" si="41"/>
        <v>LSTM</v>
      </c>
      <c r="U283" s="43">
        <v>358</v>
      </c>
      <c r="V283" s="43">
        <v>358.27868430047789</v>
      </c>
      <c r="W283" s="54">
        <v>0.16836842353950393</v>
      </c>
    </row>
    <row r="284" spans="1:23">
      <c r="A284" s="42" t="s">
        <v>284</v>
      </c>
      <c r="B284" s="43" t="s">
        <v>281</v>
      </c>
      <c r="C284" s="61" t="s">
        <v>251</v>
      </c>
      <c r="D284" s="43">
        <v>98</v>
      </c>
      <c r="E284" s="49">
        <v>29</v>
      </c>
      <c r="F284" s="49">
        <v>34</v>
      </c>
      <c r="G284" s="49">
        <v>28.365261035342787</v>
      </c>
      <c r="H284" s="49">
        <v>26.728729248046875</v>
      </c>
      <c r="I284" s="49">
        <v>28.365261035342787</v>
      </c>
      <c r="J284" s="49">
        <v>19.299771239677892</v>
      </c>
      <c r="K284" s="49">
        <v>37.430750831007686</v>
      </c>
      <c r="L284" s="49">
        <v>9.0654897956648952</v>
      </c>
      <c r="M284" s="64">
        <f t="shared" si="34"/>
        <v>0.63473896465721324</v>
      </c>
      <c r="N284" s="67">
        <f t="shared" si="35"/>
        <v>2.1887550505421148E-2</v>
      </c>
      <c r="O284" s="70">
        <f t="shared" si="36"/>
        <v>1</v>
      </c>
      <c r="P284" s="58">
        <f t="shared" si="37"/>
        <v>5</v>
      </c>
      <c r="Q284" s="58">
        <f t="shared" si="38"/>
        <v>0.63473896465721324</v>
      </c>
      <c r="R284" s="58">
        <f t="shared" si="39"/>
        <v>2.271270751953125</v>
      </c>
      <c r="S284" s="67">
        <f t="shared" si="40"/>
        <v>0.87305220706855735</v>
      </c>
      <c r="T284" s="58" t="str">
        <f t="shared" si="41"/>
        <v>LightGBM</v>
      </c>
      <c r="U284" s="43">
        <v>358</v>
      </c>
      <c r="V284" s="43">
        <v>358.27868430047789</v>
      </c>
      <c r="W284" s="54">
        <v>0.16836842353950393</v>
      </c>
    </row>
    <row r="285" spans="1:23">
      <c r="A285" s="42" t="s">
        <v>284</v>
      </c>
      <c r="B285" s="43" t="s">
        <v>281</v>
      </c>
      <c r="C285" s="61" t="s">
        <v>252</v>
      </c>
      <c r="D285" s="43">
        <v>99</v>
      </c>
      <c r="E285" s="49">
        <v>27</v>
      </c>
      <c r="F285" s="49">
        <v>30</v>
      </c>
      <c r="G285" s="49">
        <v>29.020667768699205</v>
      </c>
      <c r="H285" s="49">
        <v>28.722433090209961</v>
      </c>
      <c r="I285" s="49">
        <v>29.020667768699205</v>
      </c>
      <c r="J285" s="49">
        <v>19.752844234331917</v>
      </c>
      <c r="K285" s="49">
        <v>38.288491303066493</v>
      </c>
      <c r="L285" s="49">
        <v>9.2678235343672899</v>
      </c>
      <c r="M285" s="64">
        <f t="shared" si="34"/>
        <v>2.0206677686992052</v>
      </c>
      <c r="N285" s="67">
        <f t="shared" si="35"/>
        <v>7.4839546988859446E-2</v>
      </c>
      <c r="O285" s="70">
        <f t="shared" si="36"/>
        <v>1</v>
      </c>
      <c r="P285" s="58">
        <f t="shared" si="37"/>
        <v>3</v>
      </c>
      <c r="Q285" s="58">
        <f t="shared" si="38"/>
        <v>2.0206677686992052</v>
      </c>
      <c r="R285" s="58">
        <f t="shared" si="39"/>
        <v>1.7224330902099609</v>
      </c>
      <c r="S285" s="67">
        <f t="shared" si="40"/>
        <v>0.32644407710026491</v>
      </c>
      <c r="T285" s="58" t="str">
        <f t="shared" si="41"/>
        <v>LSTM</v>
      </c>
      <c r="U285" s="43">
        <v>358</v>
      </c>
      <c r="V285" s="43">
        <v>358.27868430047789</v>
      </c>
      <c r="W285" s="54">
        <v>0.16836842353950393</v>
      </c>
    </row>
    <row r="286" spans="1:23">
      <c r="A286" s="42" t="s">
        <v>284</v>
      </c>
      <c r="B286" s="43" t="s">
        <v>281</v>
      </c>
      <c r="C286" s="61" t="s">
        <v>253</v>
      </c>
      <c r="D286" s="43">
        <v>100</v>
      </c>
      <c r="E286" s="49">
        <v>48</v>
      </c>
      <c r="F286" s="49">
        <v>29</v>
      </c>
      <c r="G286" s="49">
        <v>29.760360436823117</v>
      </c>
      <c r="H286" s="49">
        <v>28.00526237487793</v>
      </c>
      <c r="I286" s="49">
        <v>29.760360436823117</v>
      </c>
      <c r="J286" s="49">
        <v>20.264182850818596</v>
      </c>
      <c r="K286" s="49">
        <v>39.256538022827641</v>
      </c>
      <c r="L286" s="49">
        <v>9.4961775860045208</v>
      </c>
      <c r="M286" s="64">
        <f t="shared" si="34"/>
        <v>18.239639563176883</v>
      </c>
      <c r="N286" s="67">
        <f t="shared" si="35"/>
        <v>0.37999249089951842</v>
      </c>
      <c r="O286" s="70">
        <f t="shared" si="36"/>
        <v>0</v>
      </c>
      <c r="P286" s="58">
        <f t="shared" si="37"/>
        <v>19</v>
      </c>
      <c r="Q286" s="58">
        <f t="shared" si="38"/>
        <v>18.239639563176883</v>
      </c>
      <c r="R286" s="58">
        <f t="shared" si="39"/>
        <v>19.99473762512207</v>
      </c>
      <c r="S286" s="67">
        <f t="shared" si="40"/>
        <v>4.0018970359111394E-2</v>
      </c>
      <c r="T286" s="58" t="str">
        <f t="shared" si="41"/>
        <v>LightGBM</v>
      </c>
      <c r="U286" s="43">
        <v>358</v>
      </c>
      <c r="V286" s="43">
        <v>358.27868430047789</v>
      </c>
      <c r="W286" s="54">
        <v>0.16836842353950393</v>
      </c>
    </row>
    <row r="287" spans="1:23">
      <c r="A287" s="42" t="s">
        <v>284</v>
      </c>
      <c r="B287" s="43" t="s">
        <v>281</v>
      </c>
      <c r="C287" s="61" t="s">
        <v>254</v>
      </c>
      <c r="D287" s="43">
        <v>101</v>
      </c>
      <c r="E287" s="49">
        <v>30</v>
      </c>
      <c r="F287" s="49">
        <v>29</v>
      </c>
      <c r="G287" s="49">
        <v>29.844618639254733</v>
      </c>
      <c r="H287" s="49">
        <v>35.897281646728516</v>
      </c>
      <c r="I287" s="49">
        <v>29.844618639254733</v>
      </c>
      <c r="J287" s="49">
        <v>20.322429301697056</v>
      </c>
      <c r="K287" s="49">
        <v>39.36680797681241</v>
      </c>
      <c r="L287" s="49">
        <v>9.5221893375576769</v>
      </c>
      <c r="M287" s="64">
        <f t="shared" si="34"/>
        <v>0.15538136074526676</v>
      </c>
      <c r="N287" s="67">
        <f t="shared" si="35"/>
        <v>5.1793786915088919E-3</v>
      </c>
      <c r="O287" s="70">
        <f t="shared" si="36"/>
        <v>1</v>
      </c>
      <c r="P287" s="58">
        <f t="shared" si="37"/>
        <v>1</v>
      </c>
      <c r="Q287" s="58">
        <f t="shared" si="38"/>
        <v>0.15538136074526676</v>
      </c>
      <c r="R287" s="58">
        <f t="shared" si="39"/>
        <v>5.8972816467285156</v>
      </c>
      <c r="S287" s="67">
        <f t="shared" si="40"/>
        <v>0.84461863925473324</v>
      </c>
      <c r="T287" s="58" t="str">
        <f t="shared" si="41"/>
        <v>LightGBM</v>
      </c>
      <c r="U287" s="43">
        <v>358</v>
      </c>
      <c r="V287" s="43">
        <v>358.27868430047789</v>
      </c>
      <c r="W287" s="54">
        <v>0.16836842353950393</v>
      </c>
    </row>
    <row r="288" spans="1:23">
      <c r="A288" s="42" t="s">
        <v>284</v>
      </c>
      <c r="B288" s="43" t="s">
        <v>281</v>
      </c>
      <c r="C288" s="61" t="s">
        <v>255</v>
      </c>
      <c r="D288" s="43">
        <v>102</v>
      </c>
      <c r="E288" s="49">
        <v>39</v>
      </c>
      <c r="F288" s="49">
        <v>37</v>
      </c>
      <c r="G288" s="49">
        <v>33.522144060417119</v>
      </c>
      <c r="H288" s="49">
        <v>33.257930755615234</v>
      </c>
      <c r="I288" s="49">
        <v>33.522144060417119</v>
      </c>
      <c r="J288" s="49">
        <v>22.864648309655045</v>
      </c>
      <c r="K288" s="49">
        <v>44.179639811179193</v>
      </c>
      <c r="L288" s="49">
        <v>10.657495750762074</v>
      </c>
      <c r="M288" s="64">
        <f t="shared" si="34"/>
        <v>5.4778559395828808</v>
      </c>
      <c r="N288" s="67">
        <f t="shared" si="35"/>
        <v>0.14045784460468924</v>
      </c>
      <c r="O288" s="70">
        <f t="shared" si="36"/>
        <v>1</v>
      </c>
      <c r="P288" s="58">
        <f t="shared" si="37"/>
        <v>2</v>
      </c>
      <c r="Q288" s="58">
        <f t="shared" si="38"/>
        <v>5.4778559395828808</v>
      </c>
      <c r="R288" s="58">
        <f t="shared" si="39"/>
        <v>5.7420692443847656</v>
      </c>
      <c r="S288" s="67">
        <f t="shared" si="40"/>
        <v>-1.7389279697914404</v>
      </c>
      <c r="T288" s="58" t="str">
        <f t="shared" si="41"/>
        <v>Seasonal naive</v>
      </c>
      <c r="U288" s="43">
        <v>358</v>
      </c>
      <c r="V288" s="43">
        <v>358.27868430047789</v>
      </c>
      <c r="W288" s="54">
        <v>0.16836842353950393</v>
      </c>
    </row>
    <row r="289" spans="1:23">
      <c r="A289" s="42" t="s">
        <v>284</v>
      </c>
      <c r="B289" s="43" t="s">
        <v>281</v>
      </c>
      <c r="C289" s="61" t="s">
        <v>256</v>
      </c>
      <c r="D289" s="43">
        <v>103</v>
      </c>
      <c r="E289" s="49">
        <v>27</v>
      </c>
      <c r="F289" s="49">
        <v>28</v>
      </c>
      <c r="G289" s="49">
        <v>36.607350487196882</v>
      </c>
      <c r="H289" s="49">
        <v>36.867740631103516</v>
      </c>
      <c r="I289" s="49">
        <v>36.607350487196882</v>
      </c>
      <c r="J289" s="49">
        <v>24.997405945129003</v>
      </c>
      <c r="K289" s="49">
        <v>48.217295029264761</v>
      </c>
      <c r="L289" s="49">
        <v>11.609944542067879</v>
      </c>
      <c r="M289" s="64">
        <f t="shared" si="34"/>
        <v>9.6073504871968822</v>
      </c>
      <c r="N289" s="67">
        <f t="shared" si="35"/>
        <v>0.35582779582210677</v>
      </c>
      <c r="O289" s="70">
        <f t="shared" si="36"/>
        <v>1</v>
      </c>
      <c r="P289" s="58">
        <f t="shared" si="37"/>
        <v>1</v>
      </c>
      <c r="Q289" s="58">
        <f t="shared" si="38"/>
        <v>9.6073504871968822</v>
      </c>
      <c r="R289" s="58">
        <f t="shared" si="39"/>
        <v>9.8677406311035156</v>
      </c>
      <c r="S289" s="67">
        <f t="shared" si="40"/>
        <v>-8.6073504871968822</v>
      </c>
      <c r="T289" s="58" t="str">
        <f t="shared" si="41"/>
        <v>Seasonal naive</v>
      </c>
      <c r="U289" s="43">
        <v>358</v>
      </c>
      <c r="V289" s="43">
        <v>358.27868430047789</v>
      </c>
      <c r="W289" s="54">
        <v>0.16836842353950393</v>
      </c>
    </row>
    <row r="290" spans="1:23">
      <c r="A290" s="42" t="s">
        <v>285</v>
      </c>
      <c r="B290" s="43" t="s">
        <v>286</v>
      </c>
      <c r="C290" s="61" t="s">
        <v>245</v>
      </c>
      <c r="D290" s="43">
        <v>92</v>
      </c>
      <c r="E290" s="49">
        <v>64</v>
      </c>
      <c r="F290" s="49">
        <v>60</v>
      </c>
      <c r="G290" s="49">
        <v>65.539214087925075</v>
      </c>
      <c r="H290" s="49">
        <v>69.683540344238281</v>
      </c>
      <c r="I290" s="49">
        <v>65.539214087925075</v>
      </c>
      <c r="J290" s="49">
        <v>44.997575939377789</v>
      </c>
      <c r="K290" s="49">
        <v>86.080852236472367</v>
      </c>
      <c r="L290" s="49">
        <v>20.541638148547285</v>
      </c>
      <c r="M290" s="64">
        <f t="shared" si="34"/>
        <v>1.5392140879250746</v>
      </c>
      <c r="N290" s="67">
        <f t="shared" si="35"/>
        <v>2.4050220123829291E-2</v>
      </c>
      <c r="O290" s="70">
        <f t="shared" si="36"/>
        <v>1</v>
      </c>
      <c r="P290" s="58">
        <f t="shared" si="37"/>
        <v>4</v>
      </c>
      <c r="Q290" s="58">
        <f t="shared" si="38"/>
        <v>1.5392140879250746</v>
      </c>
      <c r="R290" s="58">
        <f t="shared" si="39"/>
        <v>5.6835403442382812</v>
      </c>
      <c r="S290" s="67">
        <f t="shared" si="40"/>
        <v>0.61519647801873134</v>
      </c>
      <c r="T290" s="58" t="str">
        <f t="shared" si="41"/>
        <v>LightGBM</v>
      </c>
      <c r="U290" s="43">
        <v>931</v>
      </c>
      <c r="V290" s="43">
        <v>866.81972064692673</v>
      </c>
      <c r="W290" s="54">
        <v>0.15392920472147548</v>
      </c>
    </row>
    <row r="291" spans="1:23">
      <c r="A291" s="42" t="s">
        <v>285</v>
      </c>
      <c r="B291" s="43" t="s">
        <v>286</v>
      </c>
      <c r="C291" s="61" t="s">
        <v>246</v>
      </c>
      <c r="D291" s="43">
        <v>93</v>
      </c>
      <c r="E291" s="49">
        <v>68</v>
      </c>
      <c r="F291" s="49">
        <v>65</v>
      </c>
      <c r="G291" s="49">
        <v>71.01244091746905</v>
      </c>
      <c r="H291" s="49">
        <v>67.866950988769531</v>
      </c>
      <c r="I291" s="49">
        <v>71.01244091746905</v>
      </c>
      <c r="J291" s="49">
        <v>48.781136809103707</v>
      </c>
      <c r="K291" s="49">
        <v>93.243745025834386</v>
      </c>
      <c r="L291" s="49">
        <v>22.231304108365343</v>
      </c>
      <c r="M291" s="64">
        <f t="shared" si="34"/>
        <v>3.0124409174690499</v>
      </c>
      <c r="N291" s="67">
        <f t="shared" si="35"/>
        <v>4.4300601727486025E-2</v>
      </c>
      <c r="O291" s="70">
        <f t="shared" si="36"/>
        <v>1</v>
      </c>
      <c r="P291" s="58">
        <f t="shared" si="37"/>
        <v>3</v>
      </c>
      <c r="Q291" s="58">
        <f t="shared" si="38"/>
        <v>3.0124409174690499</v>
      </c>
      <c r="R291" s="58">
        <f t="shared" si="39"/>
        <v>0.13304901123046875</v>
      </c>
      <c r="S291" s="67">
        <f t="shared" si="40"/>
        <v>-4.1469724896832094E-3</v>
      </c>
      <c r="T291" s="58" t="str">
        <f t="shared" si="41"/>
        <v>LSTM</v>
      </c>
      <c r="U291" s="43">
        <v>931</v>
      </c>
      <c r="V291" s="43">
        <v>866.81972064692673</v>
      </c>
      <c r="W291" s="54">
        <v>0.15392920472147548</v>
      </c>
    </row>
    <row r="292" spans="1:23">
      <c r="A292" s="42" t="s">
        <v>285</v>
      </c>
      <c r="B292" s="43" t="s">
        <v>286</v>
      </c>
      <c r="C292" s="61" t="s">
        <v>247</v>
      </c>
      <c r="D292" s="43">
        <v>94</v>
      </c>
      <c r="E292" s="49">
        <v>52</v>
      </c>
      <c r="F292" s="49">
        <v>59</v>
      </c>
      <c r="G292" s="49">
        <v>69.1390030715732</v>
      </c>
      <c r="H292" s="49">
        <v>68.671638488769531</v>
      </c>
      <c r="I292" s="49">
        <v>69.1390030715732</v>
      </c>
      <c r="J292" s="49">
        <v>47.486056896220632</v>
      </c>
      <c r="K292" s="49">
        <v>90.791949246925768</v>
      </c>
      <c r="L292" s="49">
        <v>21.652946175352572</v>
      </c>
      <c r="M292" s="64">
        <f t="shared" si="34"/>
        <v>17.1390030715732</v>
      </c>
      <c r="N292" s="67">
        <f t="shared" si="35"/>
        <v>0.32959621291486924</v>
      </c>
      <c r="O292" s="70">
        <f t="shared" si="36"/>
        <v>1</v>
      </c>
      <c r="P292" s="58">
        <f t="shared" si="37"/>
        <v>7</v>
      </c>
      <c r="Q292" s="58">
        <f t="shared" si="38"/>
        <v>17.1390030715732</v>
      </c>
      <c r="R292" s="58">
        <f t="shared" si="39"/>
        <v>16.671638488769531</v>
      </c>
      <c r="S292" s="67">
        <f t="shared" si="40"/>
        <v>-1.4484290102247428</v>
      </c>
      <c r="T292" s="58" t="str">
        <f t="shared" si="41"/>
        <v>Seasonal naive</v>
      </c>
      <c r="U292" s="43">
        <v>931</v>
      </c>
      <c r="V292" s="43">
        <v>866.81972064692673</v>
      </c>
      <c r="W292" s="54">
        <v>0.15392920472147548</v>
      </c>
    </row>
    <row r="293" spans="1:23">
      <c r="A293" s="42" t="s">
        <v>285</v>
      </c>
      <c r="B293" s="43" t="s">
        <v>286</v>
      </c>
      <c r="C293" s="61" t="s">
        <v>248</v>
      </c>
      <c r="D293" s="43">
        <v>95</v>
      </c>
      <c r="E293" s="49">
        <v>92</v>
      </c>
      <c r="F293" s="49">
        <v>67</v>
      </c>
      <c r="G293" s="49">
        <v>67.745082979598152</v>
      </c>
      <c r="H293" s="49">
        <v>66.177139282226562</v>
      </c>
      <c r="I293" s="49">
        <v>67.745082979598152</v>
      </c>
      <c r="J293" s="49">
        <v>46.522460524322959</v>
      </c>
      <c r="K293" s="49">
        <v>88.967705434873352</v>
      </c>
      <c r="L293" s="49">
        <v>21.222622455275193</v>
      </c>
      <c r="M293" s="64">
        <f t="shared" si="34"/>
        <v>24.254917020401848</v>
      </c>
      <c r="N293" s="67">
        <f t="shared" si="35"/>
        <v>0.26364040239567227</v>
      </c>
      <c r="O293" s="70">
        <f t="shared" si="36"/>
        <v>0</v>
      </c>
      <c r="P293" s="58">
        <f t="shared" si="37"/>
        <v>25</v>
      </c>
      <c r="Q293" s="58">
        <f t="shared" si="38"/>
        <v>24.254917020401848</v>
      </c>
      <c r="R293" s="58">
        <f t="shared" si="39"/>
        <v>25.822860717773438</v>
      </c>
      <c r="S293" s="67">
        <f t="shared" si="40"/>
        <v>2.9803319183926091E-2</v>
      </c>
      <c r="T293" s="58" t="str">
        <f t="shared" si="41"/>
        <v>LightGBM</v>
      </c>
      <c r="U293" s="43">
        <v>931</v>
      </c>
      <c r="V293" s="43">
        <v>866.81972064692673</v>
      </c>
      <c r="W293" s="54">
        <v>0.15392920472147548</v>
      </c>
    </row>
    <row r="294" spans="1:23">
      <c r="A294" s="42" t="s">
        <v>285</v>
      </c>
      <c r="B294" s="43" t="s">
        <v>286</v>
      </c>
      <c r="C294" s="61" t="s">
        <v>249</v>
      </c>
      <c r="D294" s="43">
        <v>96</v>
      </c>
      <c r="E294" s="49">
        <v>67</v>
      </c>
      <c r="F294" s="49">
        <v>77</v>
      </c>
      <c r="G294" s="49">
        <v>70.646041184974976</v>
      </c>
      <c r="H294" s="49">
        <v>69.872535705566406</v>
      </c>
      <c r="I294" s="49">
        <v>70.646041184974976</v>
      </c>
      <c r="J294" s="49">
        <v>48.527850085619214</v>
      </c>
      <c r="K294" s="49">
        <v>92.764232284330745</v>
      </c>
      <c r="L294" s="49">
        <v>22.118191099355762</v>
      </c>
      <c r="M294" s="64">
        <f t="shared" si="34"/>
        <v>3.6460411849749761</v>
      </c>
      <c r="N294" s="67">
        <f t="shared" si="35"/>
        <v>5.4418525148880237E-2</v>
      </c>
      <c r="O294" s="70">
        <f t="shared" si="36"/>
        <v>1</v>
      </c>
      <c r="P294" s="58">
        <f t="shared" si="37"/>
        <v>10</v>
      </c>
      <c r="Q294" s="58">
        <f t="shared" si="38"/>
        <v>3.6460411849749761</v>
      </c>
      <c r="R294" s="58">
        <f t="shared" si="39"/>
        <v>2.8725357055664062</v>
      </c>
      <c r="S294" s="67">
        <f t="shared" si="40"/>
        <v>0.63539588150250237</v>
      </c>
      <c r="T294" s="58" t="str">
        <f t="shared" si="41"/>
        <v>LSTM</v>
      </c>
      <c r="U294" s="43">
        <v>931</v>
      </c>
      <c r="V294" s="43">
        <v>866.81972064692673</v>
      </c>
      <c r="W294" s="54">
        <v>0.15392920472147548</v>
      </c>
    </row>
    <row r="295" spans="1:23">
      <c r="A295" s="42" t="s">
        <v>285</v>
      </c>
      <c r="B295" s="43" t="s">
        <v>286</v>
      </c>
      <c r="C295" s="61" t="s">
        <v>250</v>
      </c>
      <c r="D295" s="43">
        <v>97</v>
      </c>
      <c r="E295" s="49">
        <v>66</v>
      </c>
      <c r="F295" s="49">
        <v>59</v>
      </c>
      <c r="G295" s="49">
        <v>71.348422912153268</v>
      </c>
      <c r="H295" s="49">
        <v>69.096435546875</v>
      </c>
      <c r="I295" s="49">
        <v>71.348422912153268</v>
      </c>
      <c r="J295" s="49">
        <v>49.013396199699002</v>
      </c>
      <c r="K295" s="49">
        <v>93.683449624607533</v>
      </c>
      <c r="L295" s="49">
        <v>22.335026712454269</v>
      </c>
      <c r="M295" s="64">
        <f t="shared" si="34"/>
        <v>5.3484229121532678</v>
      </c>
      <c r="N295" s="67">
        <f t="shared" si="35"/>
        <v>8.1036710790201028E-2</v>
      </c>
      <c r="O295" s="70">
        <f t="shared" si="36"/>
        <v>1</v>
      </c>
      <c r="P295" s="58">
        <f t="shared" si="37"/>
        <v>7</v>
      </c>
      <c r="Q295" s="58">
        <f t="shared" si="38"/>
        <v>5.3484229121532678</v>
      </c>
      <c r="R295" s="58">
        <f t="shared" si="39"/>
        <v>3.096435546875</v>
      </c>
      <c r="S295" s="67">
        <f t="shared" si="40"/>
        <v>0.23593958397810455</v>
      </c>
      <c r="T295" s="58" t="str">
        <f t="shared" si="41"/>
        <v>LSTM</v>
      </c>
      <c r="U295" s="43">
        <v>931</v>
      </c>
      <c r="V295" s="43">
        <v>866.81972064692673</v>
      </c>
      <c r="W295" s="54">
        <v>0.15392920472147548</v>
      </c>
    </row>
    <row r="296" spans="1:23">
      <c r="A296" s="42" t="s">
        <v>285</v>
      </c>
      <c r="B296" s="43" t="s">
        <v>286</v>
      </c>
      <c r="C296" s="61" t="s">
        <v>251</v>
      </c>
      <c r="D296" s="43">
        <v>98</v>
      </c>
      <c r="E296" s="49">
        <v>89</v>
      </c>
      <c r="F296" s="49">
        <v>66</v>
      </c>
      <c r="G296" s="49">
        <v>64.233398144471224</v>
      </c>
      <c r="H296" s="49">
        <v>69.319793701171875</v>
      </c>
      <c r="I296" s="49">
        <v>64.233398144471224</v>
      </c>
      <c r="J296" s="49">
        <v>44.094884664087104</v>
      </c>
      <c r="K296" s="49">
        <v>84.371911624855343</v>
      </c>
      <c r="L296" s="49">
        <v>20.138513480384116</v>
      </c>
      <c r="M296" s="64">
        <f t="shared" si="34"/>
        <v>24.766601855528776</v>
      </c>
      <c r="N296" s="67">
        <f t="shared" si="35"/>
        <v>0.27827642534301994</v>
      </c>
      <c r="O296" s="70">
        <f t="shared" si="36"/>
        <v>0</v>
      </c>
      <c r="P296" s="58">
        <f t="shared" si="37"/>
        <v>23</v>
      </c>
      <c r="Q296" s="58">
        <f t="shared" si="38"/>
        <v>24.766601855528776</v>
      </c>
      <c r="R296" s="58">
        <f t="shared" si="39"/>
        <v>19.680206298828125</v>
      </c>
      <c r="S296" s="67">
        <f t="shared" si="40"/>
        <v>-7.680877632733818E-2</v>
      </c>
      <c r="T296" s="58" t="str">
        <f t="shared" si="41"/>
        <v>LSTM</v>
      </c>
      <c r="U296" s="43">
        <v>931</v>
      </c>
      <c r="V296" s="43">
        <v>866.81972064692673</v>
      </c>
      <c r="W296" s="54">
        <v>0.15392920472147548</v>
      </c>
    </row>
    <row r="297" spans="1:23">
      <c r="A297" s="42" t="s">
        <v>285</v>
      </c>
      <c r="B297" s="43" t="s">
        <v>286</v>
      </c>
      <c r="C297" s="61" t="s">
        <v>252</v>
      </c>
      <c r="D297" s="43">
        <v>99</v>
      </c>
      <c r="E297" s="49">
        <v>84</v>
      </c>
      <c r="F297" s="49">
        <v>76</v>
      </c>
      <c r="G297" s="49">
        <v>66.150879865820073</v>
      </c>
      <c r="H297" s="49">
        <v>70.544891357421875</v>
      </c>
      <c r="I297" s="49">
        <v>66.150879865820073</v>
      </c>
      <c r="J297" s="49">
        <v>45.420411457559084</v>
      </c>
      <c r="K297" s="49">
        <v>86.881348274081063</v>
      </c>
      <c r="L297" s="49">
        <v>20.73046840826099</v>
      </c>
      <c r="M297" s="64">
        <f t="shared" si="34"/>
        <v>17.849120134179927</v>
      </c>
      <c r="N297" s="67">
        <f t="shared" si="35"/>
        <v>0.21248952540690388</v>
      </c>
      <c r="O297" s="70">
        <f t="shared" si="36"/>
        <v>1</v>
      </c>
      <c r="P297" s="58">
        <f t="shared" si="37"/>
        <v>8</v>
      </c>
      <c r="Q297" s="58">
        <f t="shared" si="38"/>
        <v>17.849120134179927</v>
      </c>
      <c r="R297" s="58">
        <f t="shared" si="39"/>
        <v>13.455108642578125</v>
      </c>
      <c r="S297" s="67">
        <f t="shared" si="40"/>
        <v>-1.2311400167724909</v>
      </c>
      <c r="T297" s="58" t="str">
        <f t="shared" si="41"/>
        <v>Seasonal naive</v>
      </c>
      <c r="U297" s="43">
        <v>931</v>
      </c>
      <c r="V297" s="43">
        <v>866.81972064692673</v>
      </c>
      <c r="W297" s="54">
        <v>0.15392920472147548</v>
      </c>
    </row>
    <row r="298" spans="1:23">
      <c r="A298" s="42" t="s">
        <v>285</v>
      </c>
      <c r="B298" s="43" t="s">
        <v>286</v>
      </c>
      <c r="C298" s="61" t="s">
        <v>253</v>
      </c>
      <c r="D298" s="43">
        <v>100</v>
      </c>
      <c r="E298" s="49">
        <v>74</v>
      </c>
      <c r="F298" s="49">
        <v>87</v>
      </c>
      <c r="G298" s="49">
        <v>67.302113107929472</v>
      </c>
      <c r="H298" s="49">
        <v>70.661003112792969</v>
      </c>
      <c r="I298" s="49">
        <v>67.302113107929472</v>
      </c>
      <c r="J298" s="49">
        <v>46.216241994539722</v>
      </c>
      <c r="K298" s="49">
        <v>88.387984221319215</v>
      </c>
      <c r="L298" s="49">
        <v>21.08587111338975</v>
      </c>
      <c r="M298" s="64">
        <f t="shared" si="34"/>
        <v>6.6978868920705281</v>
      </c>
      <c r="N298" s="67">
        <f t="shared" si="35"/>
        <v>9.0511985027980107E-2</v>
      </c>
      <c r="O298" s="70">
        <f t="shared" si="36"/>
        <v>1</v>
      </c>
      <c r="P298" s="58">
        <f t="shared" si="37"/>
        <v>13</v>
      </c>
      <c r="Q298" s="58">
        <f t="shared" si="38"/>
        <v>6.6978868920705281</v>
      </c>
      <c r="R298" s="58">
        <f t="shared" si="39"/>
        <v>3.3389968872070312</v>
      </c>
      <c r="S298" s="67">
        <f t="shared" si="40"/>
        <v>0.48477793137919012</v>
      </c>
      <c r="T298" s="58" t="str">
        <f t="shared" si="41"/>
        <v>LSTM</v>
      </c>
      <c r="U298" s="43">
        <v>931</v>
      </c>
      <c r="V298" s="43">
        <v>866.81972064692673</v>
      </c>
      <c r="W298" s="54">
        <v>0.15392920472147548</v>
      </c>
    </row>
    <row r="299" spans="1:23">
      <c r="A299" s="42" t="s">
        <v>285</v>
      </c>
      <c r="B299" s="43" t="s">
        <v>286</v>
      </c>
      <c r="C299" s="61" t="s">
        <v>254</v>
      </c>
      <c r="D299" s="43">
        <v>101</v>
      </c>
      <c r="E299" s="49">
        <v>103</v>
      </c>
      <c r="F299" s="49">
        <v>79</v>
      </c>
      <c r="G299" s="49">
        <v>73.77773974039782</v>
      </c>
      <c r="H299" s="49">
        <v>70.365684509277344</v>
      </c>
      <c r="I299" s="49">
        <v>73.77773974039782</v>
      </c>
      <c r="J299" s="49">
        <v>50.692747042952575</v>
      </c>
      <c r="K299" s="49">
        <v>96.862732437843064</v>
      </c>
      <c r="L299" s="49">
        <v>23.084992697445248</v>
      </c>
      <c r="M299" s="64">
        <f t="shared" si="34"/>
        <v>29.22226025960218</v>
      </c>
      <c r="N299" s="67">
        <f t="shared" si="35"/>
        <v>0.28371126465633184</v>
      </c>
      <c r="O299" s="70">
        <f t="shared" si="36"/>
        <v>0</v>
      </c>
      <c r="P299" s="58">
        <f t="shared" si="37"/>
        <v>24</v>
      </c>
      <c r="Q299" s="58">
        <f t="shared" si="38"/>
        <v>29.22226025960218</v>
      </c>
      <c r="R299" s="58">
        <f t="shared" si="39"/>
        <v>32.634315490722656</v>
      </c>
      <c r="S299" s="67">
        <f t="shared" si="40"/>
        <v>-0.21759417748342424</v>
      </c>
      <c r="T299" s="58" t="str">
        <f t="shared" si="41"/>
        <v>Seasonal naive</v>
      </c>
      <c r="U299" s="43">
        <v>931</v>
      </c>
      <c r="V299" s="43">
        <v>866.81972064692673</v>
      </c>
      <c r="W299" s="54">
        <v>0.15392920472147548</v>
      </c>
    </row>
    <row r="300" spans="1:23">
      <c r="A300" s="42" t="s">
        <v>285</v>
      </c>
      <c r="B300" s="43" t="s">
        <v>286</v>
      </c>
      <c r="C300" s="61" t="s">
        <v>255</v>
      </c>
      <c r="D300" s="43">
        <v>102</v>
      </c>
      <c r="E300" s="49">
        <v>80</v>
      </c>
      <c r="F300" s="49">
        <v>75</v>
      </c>
      <c r="G300" s="49">
        <v>88.878782947214646</v>
      </c>
      <c r="H300" s="49">
        <v>71.2196044921875</v>
      </c>
      <c r="I300" s="49">
        <v>88.878782947214646</v>
      </c>
      <c r="J300" s="49">
        <v>61.131875174996949</v>
      </c>
      <c r="K300" s="49">
        <v>116.62569071943234</v>
      </c>
      <c r="L300" s="49">
        <v>27.746907772217696</v>
      </c>
      <c r="M300" s="64">
        <f t="shared" si="34"/>
        <v>8.8787829472146456</v>
      </c>
      <c r="N300" s="67">
        <f t="shared" si="35"/>
        <v>0.11098478684018306</v>
      </c>
      <c r="O300" s="70">
        <f t="shared" si="36"/>
        <v>1</v>
      </c>
      <c r="P300" s="58">
        <f t="shared" si="37"/>
        <v>5</v>
      </c>
      <c r="Q300" s="58">
        <f t="shared" si="38"/>
        <v>8.8787829472146456</v>
      </c>
      <c r="R300" s="58">
        <f t="shared" si="39"/>
        <v>8.7803955078125</v>
      </c>
      <c r="S300" s="67">
        <f t="shared" si="40"/>
        <v>-0.77575658944292902</v>
      </c>
      <c r="T300" s="58" t="str">
        <f t="shared" si="41"/>
        <v>Seasonal naive</v>
      </c>
      <c r="U300" s="43">
        <v>931</v>
      </c>
      <c r="V300" s="43">
        <v>866.81972064692673</v>
      </c>
      <c r="W300" s="54">
        <v>0.15392920472147548</v>
      </c>
    </row>
    <row r="301" spans="1:23">
      <c r="A301" s="42" t="s">
        <v>285</v>
      </c>
      <c r="B301" s="43" t="s">
        <v>286</v>
      </c>
      <c r="C301" s="61" t="s">
        <v>256</v>
      </c>
      <c r="D301" s="43">
        <v>103</v>
      </c>
      <c r="E301" s="49">
        <v>92</v>
      </c>
      <c r="F301" s="49">
        <v>100</v>
      </c>
      <c r="G301" s="49">
        <v>91.0466016873998</v>
      </c>
      <c r="H301" s="49">
        <v>70.747673034667969</v>
      </c>
      <c r="I301" s="49">
        <v>91.0466016873998</v>
      </c>
      <c r="J301" s="49">
        <v>62.630456252205192</v>
      </c>
      <c r="K301" s="49">
        <v>119.46274712259441</v>
      </c>
      <c r="L301" s="49">
        <v>28.416145435194604</v>
      </c>
      <c r="M301" s="64">
        <f t="shared" si="34"/>
        <v>0.95339831260019992</v>
      </c>
      <c r="N301" s="67">
        <f t="shared" si="35"/>
        <v>1.0363025136958694E-2</v>
      </c>
      <c r="O301" s="70">
        <f t="shared" si="36"/>
        <v>1</v>
      </c>
      <c r="P301" s="58">
        <f t="shared" si="37"/>
        <v>8</v>
      </c>
      <c r="Q301" s="58">
        <f t="shared" si="38"/>
        <v>0.95339831260019992</v>
      </c>
      <c r="R301" s="58">
        <f t="shared" si="39"/>
        <v>21.252326965332031</v>
      </c>
      <c r="S301" s="67">
        <f t="shared" si="40"/>
        <v>0.88082521092497501</v>
      </c>
      <c r="T301" s="58" t="str">
        <f t="shared" si="41"/>
        <v>LightGBM</v>
      </c>
      <c r="U301" s="43">
        <v>931</v>
      </c>
      <c r="V301" s="43">
        <v>866.81972064692673</v>
      </c>
      <c r="W301" s="54">
        <v>0.15392920472147548</v>
      </c>
    </row>
    <row r="302" spans="1:23">
      <c r="A302" s="42" t="s">
        <v>287</v>
      </c>
      <c r="B302" s="43" t="s">
        <v>286</v>
      </c>
      <c r="C302" s="61" t="s">
        <v>245</v>
      </c>
      <c r="D302" s="43">
        <v>92</v>
      </c>
      <c r="E302" s="49">
        <v>38</v>
      </c>
      <c r="F302" s="49">
        <v>51</v>
      </c>
      <c r="G302" s="49">
        <v>46.100943600225641</v>
      </c>
      <c r="H302" s="49">
        <v>47.350971221923828</v>
      </c>
      <c r="I302" s="49">
        <v>46.100943600225641</v>
      </c>
      <c r="J302" s="49">
        <v>31.560186647303532</v>
      </c>
      <c r="K302" s="49">
        <v>60.64170055314775</v>
      </c>
      <c r="L302" s="49">
        <v>14.540756952922107</v>
      </c>
      <c r="M302" s="64">
        <f t="shared" si="34"/>
        <v>8.1009436002256408</v>
      </c>
      <c r="N302" s="67">
        <f t="shared" si="35"/>
        <v>0.21318272632172738</v>
      </c>
      <c r="O302" s="70">
        <f t="shared" si="36"/>
        <v>1</v>
      </c>
      <c r="P302" s="58">
        <f t="shared" si="37"/>
        <v>13</v>
      </c>
      <c r="Q302" s="58">
        <f t="shared" si="38"/>
        <v>8.1009436002256408</v>
      </c>
      <c r="R302" s="58">
        <f t="shared" si="39"/>
        <v>9.3509712219238281</v>
      </c>
      <c r="S302" s="67">
        <f t="shared" si="40"/>
        <v>0.37685049229033529</v>
      </c>
      <c r="T302" s="58" t="str">
        <f t="shared" si="41"/>
        <v>LightGBM</v>
      </c>
      <c r="U302" s="43">
        <v>691</v>
      </c>
      <c r="V302" s="43">
        <v>619.48016171231131</v>
      </c>
      <c r="W302" s="54">
        <v>0.14989460300827637</v>
      </c>
    </row>
    <row r="303" spans="1:23">
      <c r="A303" s="42" t="s">
        <v>287</v>
      </c>
      <c r="B303" s="43" t="s">
        <v>286</v>
      </c>
      <c r="C303" s="61" t="s">
        <v>246</v>
      </c>
      <c r="D303" s="43">
        <v>93</v>
      </c>
      <c r="E303" s="49">
        <v>67</v>
      </c>
      <c r="F303" s="49">
        <v>54</v>
      </c>
      <c r="G303" s="49">
        <v>47.281039764444742</v>
      </c>
      <c r="H303" s="49">
        <v>44.417598724365234</v>
      </c>
      <c r="I303" s="49">
        <v>47.281039764444742</v>
      </c>
      <c r="J303" s="49">
        <v>32.375969696043917</v>
      </c>
      <c r="K303" s="49">
        <v>62.186109832845567</v>
      </c>
      <c r="L303" s="49">
        <v>14.905070068400825</v>
      </c>
      <c r="M303" s="64">
        <f t="shared" si="34"/>
        <v>19.718960235555258</v>
      </c>
      <c r="N303" s="67">
        <f t="shared" si="35"/>
        <v>0.29431283933664565</v>
      </c>
      <c r="O303" s="70">
        <f t="shared" si="36"/>
        <v>0</v>
      </c>
      <c r="P303" s="58">
        <f t="shared" si="37"/>
        <v>13</v>
      </c>
      <c r="Q303" s="58">
        <f t="shared" si="38"/>
        <v>19.718960235555258</v>
      </c>
      <c r="R303" s="58">
        <f t="shared" si="39"/>
        <v>22.582401275634766</v>
      </c>
      <c r="S303" s="67">
        <f t="shared" si="40"/>
        <v>-0.51684309504271209</v>
      </c>
      <c r="T303" s="58" t="str">
        <f t="shared" si="41"/>
        <v>Seasonal naive</v>
      </c>
      <c r="U303" s="43">
        <v>691</v>
      </c>
      <c r="V303" s="43">
        <v>619.48016171231131</v>
      </c>
      <c r="W303" s="54">
        <v>0.14989460300827637</v>
      </c>
    </row>
    <row r="304" spans="1:23">
      <c r="A304" s="42" t="s">
        <v>287</v>
      </c>
      <c r="B304" s="43" t="s">
        <v>286</v>
      </c>
      <c r="C304" s="61" t="s">
        <v>247</v>
      </c>
      <c r="D304" s="43">
        <v>94</v>
      </c>
      <c r="E304" s="49">
        <v>62</v>
      </c>
      <c r="F304" s="49">
        <v>43</v>
      </c>
      <c r="G304" s="49">
        <v>46.057883330667167</v>
      </c>
      <c r="H304" s="49">
        <v>56.057918548583984</v>
      </c>
      <c r="I304" s="49">
        <v>46.057883330667167</v>
      </c>
      <c r="J304" s="49">
        <v>31.530419718942031</v>
      </c>
      <c r="K304" s="49">
        <v>60.585346942392306</v>
      </c>
      <c r="L304" s="49">
        <v>14.527463611725135</v>
      </c>
      <c r="M304" s="64">
        <f t="shared" si="34"/>
        <v>15.942116669332833</v>
      </c>
      <c r="N304" s="67">
        <f t="shared" si="35"/>
        <v>0.25713091402149729</v>
      </c>
      <c r="O304" s="70">
        <f t="shared" si="36"/>
        <v>0</v>
      </c>
      <c r="P304" s="58">
        <f t="shared" si="37"/>
        <v>19</v>
      </c>
      <c r="Q304" s="58">
        <f t="shared" si="38"/>
        <v>15.942116669332833</v>
      </c>
      <c r="R304" s="58">
        <f t="shared" si="39"/>
        <v>5.9420814514160156</v>
      </c>
      <c r="S304" s="67">
        <f t="shared" si="40"/>
        <v>0.16094122792985088</v>
      </c>
      <c r="T304" s="58" t="str">
        <f t="shared" si="41"/>
        <v>LSTM</v>
      </c>
      <c r="U304" s="43">
        <v>691</v>
      </c>
      <c r="V304" s="43">
        <v>619.48016171231131</v>
      </c>
      <c r="W304" s="54">
        <v>0.14989460300827637</v>
      </c>
    </row>
    <row r="305" spans="1:23">
      <c r="A305" s="42" t="s">
        <v>287</v>
      </c>
      <c r="B305" s="43" t="s">
        <v>286</v>
      </c>
      <c r="C305" s="61" t="s">
        <v>248</v>
      </c>
      <c r="D305" s="43">
        <v>95</v>
      </c>
      <c r="E305" s="49">
        <v>49</v>
      </c>
      <c r="F305" s="49">
        <v>44</v>
      </c>
      <c r="G305" s="49">
        <v>44.146911976398279</v>
      </c>
      <c r="H305" s="49">
        <v>56.722362518310547</v>
      </c>
      <c r="I305" s="49">
        <v>44.146911976398279</v>
      </c>
      <c r="J305" s="49">
        <v>30.209393446076717</v>
      </c>
      <c r="K305" s="49">
        <v>58.084430506719841</v>
      </c>
      <c r="L305" s="49">
        <v>13.937518530321562</v>
      </c>
      <c r="M305" s="64">
        <f t="shared" si="34"/>
        <v>4.8530880236017211</v>
      </c>
      <c r="N305" s="67">
        <f t="shared" si="35"/>
        <v>9.904261272656574E-2</v>
      </c>
      <c r="O305" s="70">
        <f t="shared" si="36"/>
        <v>1</v>
      </c>
      <c r="P305" s="58">
        <f t="shared" si="37"/>
        <v>5</v>
      </c>
      <c r="Q305" s="58">
        <f t="shared" si="38"/>
        <v>4.8530880236017211</v>
      </c>
      <c r="R305" s="58">
        <f t="shared" si="39"/>
        <v>7.7223625183105469</v>
      </c>
      <c r="S305" s="67">
        <f t="shared" si="40"/>
        <v>2.9382395279655804E-2</v>
      </c>
      <c r="T305" s="58" t="str">
        <f t="shared" si="41"/>
        <v>LightGBM</v>
      </c>
      <c r="U305" s="43">
        <v>691</v>
      </c>
      <c r="V305" s="43">
        <v>619.48016171231131</v>
      </c>
      <c r="W305" s="54">
        <v>0.14989460300827637</v>
      </c>
    </row>
    <row r="306" spans="1:23">
      <c r="A306" s="42" t="s">
        <v>287</v>
      </c>
      <c r="B306" s="43" t="s">
        <v>286</v>
      </c>
      <c r="C306" s="61" t="s">
        <v>249</v>
      </c>
      <c r="D306" s="43">
        <v>96</v>
      </c>
      <c r="E306" s="49">
        <v>47</v>
      </c>
      <c r="F306" s="49">
        <v>54</v>
      </c>
      <c r="G306" s="49">
        <v>48.757962761623261</v>
      </c>
      <c r="H306" s="49">
        <v>52.734203338623047</v>
      </c>
      <c r="I306" s="49">
        <v>48.757962761623261</v>
      </c>
      <c r="J306" s="49">
        <v>33.396944750386503</v>
      </c>
      <c r="K306" s="49">
        <v>64.118980772860013</v>
      </c>
      <c r="L306" s="49">
        <v>15.361018011236757</v>
      </c>
      <c r="M306" s="64">
        <f t="shared" si="34"/>
        <v>1.7579627616232614</v>
      </c>
      <c r="N306" s="67">
        <f t="shared" si="35"/>
        <v>3.7403463013260883E-2</v>
      </c>
      <c r="O306" s="70">
        <f t="shared" si="36"/>
        <v>1</v>
      </c>
      <c r="P306" s="58">
        <f t="shared" si="37"/>
        <v>7</v>
      </c>
      <c r="Q306" s="58">
        <f t="shared" si="38"/>
        <v>1.7579627616232614</v>
      </c>
      <c r="R306" s="58">
        <f t="shared" si="39"/>
        <v>5.7342033386230469</v>
      </c>
      <c r="S306" s="67">
        <f t="shared" si="40"/>
        <v>0.74886246262524836</v>
      </c>
      <c r="T306" s="58" t="str">
        <f t="shared" si="41"/>
        <v>LightGBM</v>
      </c>
      <c r="U306" s="43">
        <v>691</v>
      </c>
      <c r="V306" s="43">
        <v>619.48016171231131</v>
      </c>
      <c r="W306" s="54">
        <v>0.14989460300827637</v>
      </c>
    </row>
    <row r="307" spans="1:23">
      <c r="A307" s="42" t="s">
        <v>287</v>
      </c>
      <c r="B307" s="43" t="s">
        <v>286</v>
      </c>
      <c r="C307" s="61" t="s">
        <v>250</v>
      </c>
      <c r="D307" s="43">
        <v>97</v>
      </c>
      <c r="E307" s="49">
        <v>52</v>
      </c>
      <c r="F307" s="49">
        <v>62</v>
      </c>
      <c r="G307" s="49">
        <v>52.596145537909393</v>
      </c>
      <c r="H307" s="49">
        <v>51.456150054931641</v>
      </c>
      <c r="I307" s="49">
        <v>52.596145537909393</v>
      </c>
      <c r="J307" s="49">
        <v>36.050223815091769</v>
      </c>
      <c r="K307" s="49">
        <v>69.142067260727018</v>
      </c>
      <c r="L307" s="49">
        <v>16.545921722817624</v>
      </c>
      <c r="M307" s="64">
        <f t="shared" si="34"/>
        <v>0.5961455379093934</v>
      </c>
      <c r="N307" s="67">
        <f t="shared" si="35"/>
        <v>1.1464337267488335E-2</v>
      </c>
      <c r="O307" s="70">
        <f t="shared" si="36"/>
        <v>1</v>
      </c>
      <c r="P307" s="58">
        <f t="shared" si="37"/>
        <v>10</v>
      </c>
      <c r="Q307" s="58">
        <f t="shared" si="38"/>
        <v>0.5961455379093934</v>
      </c>
      <c r="R307" s="58">
        <f t="shared" si="39"/>
        <v>0.54384994506835938</v>
      </c>
      <c r="S307" s="67">
        <f t="shared" si="40"/>
        <v>0.94038544620906062</v>
      </c>
      <c r="T307" s="58" t="str">
        <f t="shared" si="41"/>
        <v>LSTM</v>
      </c>
      <c r="U307" s="43">
        <v>691</v>
      </c>
      <c r="V307" s="43">
        <v>619.48016171231131</v>
      </c>
      <c r="W307" s="54">
        <v>0.14989460300827637</v>
      </c>
    </row>
    <row r="308" spans="1:23">
      <c r="A308" s="42" t="s">
        <v>287</v>
      </c>
      <c r="B308" s="43" t="s">
        <v>286</v>
      </c>
      <c r="C308" s="61" t="s">
        <v>251</v>
      </c>
      <c r="D308" s="43">
        <v>98</v>
      </c>
      <c r="E308" s="49">
        <v>64</v>
      </c>
      <c r="F308" s="49">
        <v>39</v>
      </c>
      <c r="G308" s="49">
        <v>48.676571970702753</v>
      </c>
      <c r="H308" s="49">
        <v>54.056972503662109</v>
      </c>
      <c r="I308" s="49">
        <v>48.676571970702753</v>
      </c>
      <c r="J308" s="49">
        <v>33.340680498735061</v>
      </c>
      <c r="K308" s="49">
        <v>64.012463442670438</v>
      </c>
      <c r="L308" s="49">
        <v>15.33589147196769</v>
      </c>
      <c r="M308" s="64">
        <f t="shared" si="34"/>
        <v>15.323428029297247</v>
      </c>
      <c r="N308" s="67">
        <f t="shared" si="35"/>
        <v>0.23942856295776949</v>
      </c>
      <c r="O308" s="70">
        <f t="shared" si="36"/>
        <v>1</v>
      </c>
      <c r="P308" s="58">
        <f t="shared" si="37"/>
        <v>25</v>
      </c>
      <c r="Q308" s="58">
        <f t="shared" si="38"/>
        <v>15.323428029297247</v>
      </c>
      <c r="R308" s="58">
        <f t="shared" si="39"/>
        <v>9.9430274963378906</v>
      </c>
      <c r="S308" s="67">
        <f t="shared" si="40"/>
        <v>0.38706287882811008</v>
      </c>
      <c r="T308" s="58" t="str">
        <f t="shared" si="41"/>
        <v>LSTM</v>
      </c>
      <c r="U308" s="43">
        <v>691</v>
      </c>
      <c r="V308" s="43">
        <v>619.48016171231131</v>
      </c>
      <c r="W308" s="54">
        <v>0.14989460300827637</v>
      </c>
    </row>
    <row r="309" spans="1:23">
      <c r="A309" s="42" t="s">
        <v>287</v>
      </c>
      <c r="B309" s="43" t="s">
        <v>286</v>
      </c>
      <c r="C309" s="61" t="s">
        <v>252</v>
      </c>
      <c r="D309" s="43">
        <v>99</v>
      </c>
      <c r="E309" s="49">
        <v>60</v>
      </c>
      <c r="F309" s="49">
        <v>44</v>
      </c>
      <c r="G309" s="49">
        <v>51.014864450082506</v>
      </c>
      <c r="H309" s="49">
        <v>60.486396789550781</v>
      </c>
      <c r="I309" s="49">
        <v>51.014864450082506</v>
      </c>
      <c r="J309" s="49">
        <v>34.957107554014399</v>
      </c>
      <c r="K309" s="49">
        <v>67.072621346150612</v>
      </c>
      <c r="L309" s="49">
        <v>16.057756896068103</v>
      </c>
      <c r="M309" s="64">
        <f t="shared" si="34"/>
        <v>8.9851355499174943</v>
      </c>
      <c r="N309" s="67">
        <f t="shared" si="35"/>
        <v>0.14975225916529158</v>
      </c>
      <c r="O309" s="70">
        <f t="shared" si="36"/>
        <v>1</v>
      </c>
      <c r="P309" s="58">
        <f t="shared" si="37"/>
        <v>16</v>
      </c>
      <c r="Q309" s="58">
        <f t="shared" si="38"/>
        <v>8.9851355499174943</v>
      </c>
      <c r="R309" s="58">
        <f t="shared" si="39"/>
        <v>0.48639678955078125</v>
      </c>
      <c r="S309" s="67">
        <f t="shared" si="40"/>
        <v>0.43842902813015661</v>
      </c>
      <c r="T309" s="58" t="str">
        <f t="shared" si="41"/>
        <v>LSTM</v>
      </c>
      <c r="U309" s="43">
        <v>691</v>
      </c>
      <c r="V309" s="43">
        <v>619.48016171231131</v>
      </c>
      <c r="W309" s="54">
        <v>0.14989460300827637</v>
      </c>
    </row>
    <row r="310" spans="1:23">
      <c r="A310" s="42" t="s">
        <v>287</v>
      </c>
      <c r="B310" s="43" t="s">
        <v>286</v>
      </c>
      <c r="C310" s="61" t="s">
        <v>253</v>
      </c>
      <c r="D310" s="43">
        <v>100</v>
      </c>
      <c r="E310" s="49">
        <v>57</v>
      </c>
      <c r="F310" s="49">
        <v>69</v>
      </c>
      <c r="G310" s="49">
        <v>55.713071824442345</v>
      </c>
      <c r="H310" s="49">
        <v>61.332752227783203</v>
      </c>
      <c r="I310" s="49">
        <v>55.713071824442345</v>
      </c>
      <c r="J310" s="49">
        <v>38.204908921122495</v>
      </c>
      <c r="K310" s="49">
        <v>73.221234727762194</v>
      </c>
      <c r="L310" s="49">
        <v>17.508162903319846</v>
      </c>
      <c r="M310" s="64">
        <f t="shared" si="34"/>
        <v>1.2869281755576552</v>
      </c>
      <c r="N310" s="67">
        <f t="shared" si="35"/>
        <v>2.2577687290485177E-2</v>
      </c>
      <c r="O310" s="70">
        <f t="shared" si="36"/>
        <v>1</v>
      </c>
      <c r="P310" s="58">
        <f t="shared" si="37"/>
        <v>12</v>
      </c>
      <c r="Q310" s="58">
        <f t="shared" si="38"/>
        <v>1.2869281755576552</v>
      </c>
      <c r="R310" s="58">
        <f t="shared" si="39"/>
        <v>4.3327522277832031</v>
      </c>
      <c r="S310" s="67">
        <f t="shared" si="40"/>
        <v>0.8927559853701954</v>
      </c>
      <c r="T310" s="58" t="str">
        <f t="shared" si="41"/>
        <v>LightGBM</v>
      </c>
      <c r="U310" s="43">
        <v>691</v>
      </c>
      <c r="V310" s="43">
        <v>619.48016171231131</v>
      </c>
      <c r="W310" s="54">
        <v>0.14989460300827637</v>
      </c>
    </row>
    <row r="311" spans="1:23">
      <c r="A311" s="42" t="s">
        <v>287</v>
      </c>
      <c r="B311" s="43" t="s">
        <v>286</v>
      </c>
      <c r="C311" s="61" t="s">
        <v>254</v>
      </c>
      <c r="D311" s="43">
        <v>101</v>
      </c>
      <c r="E311" s="49">
        <v>58</v>
      </c>
      <c r="F311" s="49">
        <v>68</v>
      </c>
      <c r="G311" s="49">
        <v>55.555086440128107</v>
      </c>
      <c r="H311" s="49">
        <v>60.330905914306641</v>
      </c>
      <c r="I311" s="49">
        <v>55.555086440128107</v>
      </c>
      <c r="J311" s="49">
        <v>38.095695958331817</v>
      </c>
      <c r="K311" s="49">
        <v>73.014476921924398</v>
      </c>
      <c r="L311" s="49">
        <v>17.459390481796291</v>
      </c>
      <c r="M311" s="64">
        <f t="shared" si="34"/>
        <v>2.4449135598718925</v>
      </c>
      <c r="N311" s="67">
        <f t="shared" si="35"/>
        <v>4.2153682066756765E-2</v>
      </c>
      <c r="O311" s="70">
        <f t="shared" si="36"/>
        <v>1</v>
      </c>
      <c r="P311" s="58">
        <f t="shared" si="37"/>
        <v>10</v>
      </c>
      <c r="Q311" s="58">
        <f t="shared" si="38"/>
        <v>2.4449135598718925</v>
      </c>
      <c r="R311" s="58">
        <f t="shared" si="39"/>
        <v>2.3309059143066406</v>
      </c>
      <c r="S311" s="67">
        <f t="shared" si="40"/>
        <v>0.7555086440128107</v>
      </c>
      <c r="T311" s="58" t="str">
        <f t="shared" si="41"/>
        <v>LSTM</v>
      </c>
      <c r="U311" s="43">
        <v>691</v>
      </c>
      <c r="V311" s="43">
        <v>619.48016171231131</v>
      </c>
      <c r="W311" s="54">
        <v>0.14989460300827637</v>
      </c>
    </row>
    <row r="312" spans="1:23">
      <c r="A312" s="42" t="s">
        <v>287</v>
      </c>
      <c r="B312" s="43" t="s">
        <v>286</v>
      </c>
      <c r="C312" s="61" t="s">
        <v>255</v>
      </c>
      <c r="D312" s="43">
        <v>102</v>
      </c>
      <c r="E312" s="49">
        <v>56</v>
      </c>
      <c r="F312" s="49">
        <v>67</v>
      </c>
      <c r="G312" s="49">
        <v>61.57361429575684</v>
      </c>
      <c r="H312" s="49">
        <v>59.402698516845703</v>
      </c>
      <c r="I312" s="49">
        <v>61.57361429575684</v>
      </c>
      <c r="J312" s="49">
        <v>42.256215373495465</v>
      </c>
      <c r="K312" s="49">
        <v>80.891013218018216</v>
      </c>
      <c r="L312" s="49">
        <v>19.317398922261372</v>
      </c>
      <c r="M312" s="64">
        <f t="shared" si="34"/>
        <v>5.5736142957568404</v>
      </c>
      <c r="N312" s="67">
        <f t="shared" si="35"/>
        <v>9.9528826709943577E-2</v>
      </c>
      <c r="O312" s="70">
        <f t="shared" si="36"/>
        <v>1</v>
      </c>
      <c r="P312" s="58">
        <f t="shared" si="37"/>
        <v>11</v>
      </c>
      <c r="Q312" s="58">
        <f t="shared" si="38"/>
        <v>5.5736142957568404</v>
      </c>
      <c r="R312" s="58">
        <f t="shared" si="39"/>
        <v>3.4026985168457031</v>
      </c>
      <c r="S312" s="67">
        <f t="shared" si="40"/>
        <v>0.49330779129483271</v>
      </c>
      <c r="T312" s="58" t="str">
        <f t="shared" si="41"/>
        <v>LSTM</v>
      </c>
      <c r="U312" s="43">
        <v>691</v>
      </c>
      <c r="V312" s="43">
        <v>619.48016171231131</v>
      </c>
      <c r="W312" s="54">
        <v>0.14989460300827637</v>
      </c>
    </row>
    <row r="313" spans="1:23">
      <c r="A313" s="42" t="s">
        <v>287</v>
      </c>
      <c r="B313" s="43" t="s">
        <v>286</v>
      </c>
      <c r="C313" s="61" t="s">
        <v>256</v>
      </c>
      <c r="D313" s="43">
        <v>103</v>
      </c>
      <c r="E313" s="49">
        <v>81</v>
      </c>
      <c r="F313" s="49">
        <v>73</v>
      </c>
      <c r="G313" s="49">
        <v>62.006065759930259</v>
      </c>
      <c r="H313" s="49">
        <v>60.168869018554688</v>
      </c>
      <c r="I313" s="49">
        <v>62.006065759930259</v>
      </c>
      <c r="J313" s="49">
        <v>42.555162683530227</v>
      </c>
      <c r="K313" s="49">
        <v>81.45696883633029</v>
      </c>
      <c r="L313" s="49">
        <v>19.450903076400035</v>
      </c>
      <c r="M313" s="64">
        <f t="shared" si="34"/>
        <v>18.993934240069741</v>
      </c>
      <c r="N313" s="67">
        <f t="shared" si="35"/>
        <v>0.23449301530950298</v>
      </c>
      <c r="O313" s="70">
        <f t="shared" si="36"/>
        <v>1</v>
      </c>
      <c r="P313" s="58">
        <f t="shared" si="37"/>
        <v>8</v>
      </c>
      <c r="Q313" s="58">
        <f t="shared" si="38"/>
        <v>18.993934240069741</v>
      </c>
      <c r="R313" s="58">
        <f t="shared" si="39"/>
        <v>20.831130981445312</v>
      </c>
      <c r="S313" s="67">
        <f t="shared" si="40"/>
        <v>-1.3742417800087177</v>
      </c>
      <c r="T313" s="58" t="str">
        <f t="shared" si="41"/>
        <v>Seasonal naive</v>
      </c>
      <c r="U313" s="43">
        <v>691</v>
      </c>
      <c r="V313" s="43">
        <v>619.48016171231131</v>
      </c>
      <c r="W313" s="54">
        <v>0.14989460300827637</v>
      </c>
    </row>
    <row r="314" spans="1:23">
      <c r="A314" s="42" t="s">
        <v>288</v>
      </c>
      <c r="B314" s="43" t="s">
        <v>286</v>
      </c>
      <c r="C314" s="61" t="s">
        <v>245</v>
      </c>
      <c r="D314" s="43">
        <v>92</v>
      </c>
      <c r="E314" s="49">
        <v>25</v>
      </c>
      <c r="F314" s="49">
        <v>34</v>
      </c>
      <c r="G314" s="49">
        <v>33.14239915799326</v>
      </c>
      <c r="H314" s="49">
        <v>29.580060958862305</v>
      </c>
      <c r="I314" s="49">
        <v>33.14239915799326</v>
      </c>
      <c r="J314" s="49">
        <v>22.602136267301319</v>
      </c>
      <c r="K314" s="49">
        <v>43.682662048685202</v>
      </c>
      <c r="L314" s="49">
        <v>10.540262890691942</v>
      </c>
      <c r="M314" s="64">
        <f t="shared" si="34"/>
        <v>8.1423991579932604</v>
      </c>
      <c r="N314" s="67">
        <f t="shared" si="35"/>
        <v>0.32569596631973041</v>
      </c>
      <c r="O314" s="70">
        <f t="shared" si="36"/>
        <v>1</v>
      </c>
      <c r="P314" s="58">
        <f t="shared" si="37"/>
        <v>9</v>
      </c>
      <c r="Q314" s="58">
        <f t="shared" si="38"/>
        <v>8.1423991579932604</v>
      </c>
      <c r="R314" s="58">
        <f t="shared" si="39"/>
        <v>4.5800609588623047</v>
      </c>
      <c r="S314" s="67">
        <f t="shared" si="40"/>
        <v>9.5288982445193238E-2</v>
      </c>
      <c r="T314" s="58" t="str">
        <f t="shared" si="41"/>
        <v>LSTM</v>
      </c>
      <c r="U314" s="43">
        <v>400</v>
      </c>
      <c r="V314" s="43">
        <v>381.28148237762719</v>
      </c>
      <c r="W314" s="54">
        <v>0.15716623370655244</v>
      </c>
    </row>
    <row r="315" spans="1:23">
      <c r="A315" s="42" t="s">
        <v>288</v>
      </c>
      <c r="B315" s="43" t="s">
        <v>286</v>
      </c>
      <c r="C315" s="61" t="s">
        <v>246</v>
      </c>
      <c r="D315" s="43">
        <v>93</v>
      </c>
      <c r="E315" s="49">
        <v>22</v>
      </c>
      <c r="F315" s="49">
        <v>24</v>
      </c>
      <c r="G315" s="49">
        <v>29.714809941062803</v>
      </c>
      <c r="H315" s="49">
        <v>28.326129913330078</v>
      </c>
      <c r="I315" s="49">
        <v>29.714809941062803</v>
      </c>
      <c r="J315" s="49">
        <v>20.232694465863482</v>
      </c>
      <c r="K315" s="49">
        <v>39.196925416262125</v>
      </c>
      <c r="L315" s="49">
        <v>9.482115475199322</v>
      </c>
      <c r="M315" s="64">
        <f t="shared" si="34"/>
        <v>7.7148099410628035</v>
      </c>
      <c r="N315" s="67">
        <f t="shared" si="35"/>
        <v>0.35067317913921836</v>
      </c>
      <c r="O315" s="70">
        <f t="shared" si="36"/>
        <v>1</v>
      </c>
      <c r="P315" s="58">
        <f t="shared" si="37"/>
        <v>2</v>
      </c>
      <c r="Q315" s="58">
        <f t="shared" si="38"/>
        <v>7.7148099410628035</v>
      </c>
      <c r="R315" s="58">
        <f t="shared" si="39"/>
        <v>6.3261299133300781</v>
      </c>
      <c r="S315" s="67">
        <f t="shared" si="40"/>
        <v>-2.8574049705314017</v>
      </c>
      <c r="T315" s="58" t="str">
        <f t="shared" si="41"/>
        <v>Seasonal naive</v>
      </c>
      <c r="U315" s="43">
        <v>400</v>
      </c>
      <c r="V315" s="43">
        <v>381.28148237762719</v>
      </c>
      <c r="W315" s="54">
        <v>0.15716623370655244</v>
      </c>
    </row>
    <row r="316" spans="1:23">
      <c r="A316" s="42" t="s">
        <v>288</v>
      </c>
      <c r="B316" s="43" t="s">
        <v>286</v>
      </c>
      <c r="C316" s="61" t="s">
        <v>247</v>
      </c>
      <c r="D316" s="43">
        <v>94</v>
      </c>
      <c r="E316" s="49">
        <v>27</v>
      </c>
      <c r="F316" s="49">
        <v>26</v>
      </c>
      <c r="G316" s="49">
        <v>25.226804292834249</v>
      </c>
      <c r="H316" s="49">
        <v>26.213308334350586</v>
      </c>
      <c r="I316" s="49">
        <v>25.226804292834249</v>
      </c>
      <c r="J316" s="49">
        <v>17.130202447428118</v>
      </c>
      <c r="K316" s="49">
        <v>33.323406138240379</v>
      </c>
      <c r="L316" s="49">
        <v>8.0966018454061306</v>
      </c>
      <c r="M316" s="64">
        <f t="shared" si="34"/>
        <v>1.7731957071657511</v>
      </c>
      <c r="N316" s="67">
        <f t="shared" si="35"/>
        <v>6.5673915080213002E-2</v>
      </c>
      <c r="O316" s="70">
        <f t="shared" si="36"/>
        <v>1</v>
      </c>
      <c r="P316" s="58">
        <f t="shared" si="37"/>
        <v>1</v>
      </c>
      <c r="Q316" s="58">
        <f t="shared" si="38"/>
        <v>1.7731957071657511</v>
      </c>
      <c r="R316" s="58">
        <f t="shared" si="39"/>
        <v>0.78669166564941406</v>
      </c>
      <c r="S316" s="67">
        <f t="shared" si="40"/>
        <v>-0.77319570716575114</v>
      </c>
      <c r="T316" s="58" t="str">
        <f t="shared" si="41"/>
        <v>LSTM</v>
      </c>
      <c r="U316" s="43">
        <v>400</v>
      </c>
      <c r="V316" s="43">
        <v>381.28148237762719</v>
      </c>
      <c r="W316" s="54">
        <v>0.15716623370655244</v>
      </c>
    </row>
    <row r="317" spans="1:23">
      <c r="A317" s="42" t="s">
        <v>288</v>
      </c>
      <c r="B317" s="43" t="s">
        <v>286</v>
      </c>
      <c r="C317" s="61" t="s">
        <v>248</v>
      </c>
      <c r="D317" s="43">
        <v>95</v>
      </c>
      <c r="E317" s="49">
        <v>35</v>
      </c>
      <c r="F317" s="49">
        <v>22</v>
      </c>
      <c r="G317" s="49">
        <v>26.962702617813164</v>
      </c>
      <c r="H317" s="49">
        <v>27.043712615966797</v>
      </c>
      <c r="I317" s="49">
        <v>26.962702617813164</v>
      </c>
      <c r="J317" s="49">
        <v>18.330203320909224</v>
      </c>
      <c r="K317" s="49">
        <v>35.595201914717109</v>
      </c>
      <c r="L317" s="49">
        <v>8.6324992969039407</v>
      </c>
      <c r="M317" s="64">
        <f t="shared" si="34"/>
        <v>8.0372973821868356</v>
      </c>
      <c r="N317" s="67">
        <f t="shared" si="35"/>
        <v>0.22963706806248102</v>
      </c>
      <c r="O317" s="70">
        <f t="shared" si="36"/>
        <v>1</v>
      </c>
      <c r="P317" s="58">
        <f t="shared" si="37"/>
        <v>13</v>
      </c>
      <c r="Q317" s="58">
        <f t="shared" si="38"/>
        <v>8.0372973821868356</v>
      </c>
      <c r="R317" s="58">
        <f t="shared" si="39"/>
        <v>7.9562873840332031</v>
      </c>
      <c r="S317" s="67">
        <f t="shared" si="40"/>
        <v>0.38174635521639722</v>
      </c>
      <c r="T317" s="58" t="str">
        <f t="shared" si="41"/>
        <v>LSTM</v>
      </c>
      <c r="U317" s="43">
        <v>400</v>
      </c>
      <c r="V317" s="43">
        <v>381.28148237762719</v>
      </c>
      <c r="W317" s="54">
        <v>0.15716623370655244</v>
      </c>
    </row>
    <row r="318" spans="1:23">
      <c r="A318" s="42" t="s">
        <v>288</v>
      </c>
      <c r="B318" s="43" t="s">
        <v>286</v>
      </c>
      <c r="C318" s="61" t="s">
        <v>249</v>
      </c>
      <c r="D318" s="43">
        <v>96</v>
      </c>
      <c r="E318" s="49">
        <v>31</v>
      </c>
      <c r="F318" s="49">
        <v>40</v>
      </c>
      <c r="G318" s="49">
        <v>30.926152029548039</v>
      </c>
      <c r="H318" s="49">
        <v>29.836179733276367</v>
      </c>
      <c r="I318" s="49">
        <v>30.926152029548039</v>
      </c>
      <c r="J318" s="49">
        <v>21.070077360558287</v>
      </c>
      <c r="K318" s="49">
        <v>40.782226698537791</v>
      </c>
      <c r="L318" s="49">
        <v>9.856074668989752</v>
      </c>
      <c r="M318" s="64">
        <f t="shared" si="34"/>
        <v>7.3847970451961231E-2</v>
      </c>
      <c r="N318" s="67">
        <f t="shared" si="35"/>
        <v>2.3821925952245558E-3</v>
      </c>
      <c r="O318" s="70">
        <f t="shared" si="36"/>
        <v>1</v>
      </c>
      <c r="P318" s="58">
        <f t="shared" si="37"/>
        <v>9</v>
      </c>
      <c r="Q318" s="58">
        <f t="shared" si="38"/>
        <v>7.3847970451961231E-2</v>
      </c>
      <c r="R318" s="58">
        <f t="shared" si="39"/>
        <v>1.1638202667236328</v>
      </c>
      <c r="S318" s="67">
        <f t="shared" si="40"/>
        <v>0.99179466994978205</v>
      </c>
      <c r="T318" s="58" t="str">
        <f t="shared" si="41"/>
        <v>LightGBM</v>
      </c>
      <c r="U318" s="43">
        <v>400</v>
      </c>
      <c r="V318" s="43">
        <v>381.28148237762719</v>
      </c>
      <c r="W318" s="54">
        <v>0.15716623370655244</v>
      </c>
    </row>
    <row r="319" spans="1:23">
      <c r="A319" s="42" t="s">
        <v>288</v>
      </c>
      <c r="B319" s="43" t="s">
        <v>286</v>
      </c>
      <c r="C319" s="61" t="s">
        <v>250</v>
      </c>
      <c r="D319" s="43">
        <v>97</v>
      </c>
      <c r="E319" s="49">
        <v>26</v>
      </c>
      <c r="F319" s="49">
        <v>37</v>
      </c>
      <c r="G319" s="49">
        <v>31.001165733874835</v>
      </c>
      <c r="H319" s="49">
        <v>30.627500534057617</v>
      </c>
      <c r="I319" s="49">
        <v>31.001165733874835</v>
      </c>
      <c r="J319" s="49">
        <v>21.121933226434706</v>
      </c>
      <c r="K319" s="49">
        <v>40.880398241314964</v>
      </c>
      <c r="L319" s="49">
        <v>9.8792325074401273</v>
      </c>
      <c r="M319" s="64">
        <f t="shared" si="34"/>
        <v>5.001165733874835</v>
      </c>
      <c r="N319" s="67">
        <f t="shared" si="35"/>
        <v>0.19235252822595519</v>
      </c>
      <c r="O319" s="70">
        <f t="shared" si="36"/>
        <v>1</v>
      </c>
      <c r="P319" s="58">
        <f t="shared" si="37"/>
        <v>11</v>
      </c>
      <c r="Q319" s="58">
        <f t="shared" si="38"/>
        <v>5.001165733874835</v>
      </c>
      <c r="R319" s="58">
        <f t="shared" si="39"/>
        <v>4.6275005340576172</v>
      </c>
      <c r="S319" s="67">
        <f t="shared" si="40"/>
        <v>0.54534856964774225</v>
      </c>
      <c r="T319" s="58" t="str">
        <f t="shared" si="41"/>
        <v>LSTM</v>
      </c>
      <c r="U319" s="43">
        <v>400</v>
      </c>
      <c r="V319" s="43">
        <v>381.28148237762719</v>
      </c>
      <c r="W319" s="54">
        <v>0.15716623370655244</v>
      </c>
    </row>
    <row r="320" spans="1:23">
      <c r="A320" s="42" t="s">
        <v>288</v>
      </c>
      <c r="B320" s="43" t="s">
        <v>286</v>
      </c>
      <c r="C320" s="61" t="s">
        <v>251</v>
      </c>
      <c r="D320" s="43">
        <v>98</v>
      </c>
      <c r="E320" s="49">
        <v>32</v>
      </c>
      <c r="F320" s="49">
        <v>36</v>
      </c>
      <c r="G320" s="49">
        <v>31.430433290841282</v>
      </c>
      <c r="H320" s="49">
        <v>29.833908081054688</v>
      </c>
      <c r="I320" s="49">
        <v>31.430433290841282</v>
      </c>
      <c r="J320" s="49">
        <v>21.41867954844242</v>
      </c>
      <c r="K320" s="49">
        <v>41.442187033240145</v>
      </c>
      <c r="L320" s="49">
        <v>10.011753742398865</v>
      </c>
      <c r="M320" s="64">
        <f t="shared" si="34"/>
        <v>0.56956670915871754</v>
      </c>
      <c r="N320" s="67">
        <f t="shared" si="35"/>
        <v>1.7798959661209923E-2</v>
      </c>
      <c r="O320" s="70">
        <f t="shared" si="36"/>
        <v>1</v>
      </c>
      <c r="P320" s="58">
        <f t="shared" si="37"/>
        <v>4</v>
      </c>
      <c r="Q320" s="58">
        <f t="shared" si="38"/>
        <v>0.56956670915871754</v>
      </c>
      <c r="R320" s="58">
        <f t="shared" si="39"/>
        <v>2.1660919189453125</v>
      </c>
      <c r="S320" s="67">
        <f t="shared" si="40"/>
        <v>0.85760832271032061</v>
      </c>
      <c r="T320" s="58" t="str">
        <f t="shared" si="41"/>
        <v>LightGBM</v>
      </c>
      <c r="U320" s="43">
        <v>400</v>
      </c>
      <c r="V320" s="43">
        <v>381.28148237762719</v>
      </c>
      <c r="W320" s="54">
        <v>0.15716623370655244</v>
      </c>
    </row>
    <row r="321" spans="1:23">
      <c r="A321" s="42" t="s">
        <v>288</v>
      </c>
      <c r="B321" s="43" t="s">
        <v>286</v>
      </c>
      <c r="C321" s="61" t="s">
        <v>252</v>
      </c>
      <c r="D321" s="43">
        <v>99</v>
      </c>
      <c r="E321" s="49">
        <v>33</v>
      </c>
      <c r="F321" s="49">
        <v>22</v>
      </c>
      <c r="G321" s="49">
        <v>29.128576435356774</v>
      </c>
      <c r="H321" s="49">
        <v>31.628360748291016</v>
      </c>
      <c r="I321" s="49">
        <v>29.128576435356774</v>
      </c>
      <c r="J321" s="49">
        <v>19.827439901821158</v>
      </c>
      <c r="K321" s="49">
        <v>38.429712968892389</v>
      </c>
      <c r="L321" s="49">
        <v>9.3011365335356135</v>
      </c>
      <c r="M321" s="64">
        <f t="shared" si="34"/>
        <v>3.8714235646432265</v>
      </c>
      <c r="N321" s="67">
        <f t="shared" si="35"/>
        <v>0.11731586559524929</v>
      </c>
      <c r="O321" s="70">
        <f t="shared" si="36"/>
        <v>1</v>
      </c>
      <c r="P321" s="58">
        <f t="shared" si="37"/>
        <v>11</v>
      </c>
      <c r="Q321" s="58">
        <f t="shared" si="38"/>
        <v>3.8714235646432265</v>
      </c>
      <c r="R321" s="58">
        <f t="shared" si="39"/>
        <v>1.3716392517089844</v>
      </c>
      <c r="S321" s="67">
        <f t="shared" si="40"/>
        <v>0.64805240321425206</v>
      </c>
      <c r="T321" s="58" t="str">
        <f t="shared" si="41"/>
        <v>LSTM</v>
      </c>
      <c r="U321" s="43">
        <v>400</v>
      </c>
      <c r="V321" s="43">
        <v>381.28148237762719</v>
      </c>
      <c r="W321" s="54">
        <v>0.15716623370655244</v>
      </c>
    </row>
    <row r="322" spans="1:23">
      <c r="A322" s="42" t="s">
        <v>288</v>
      </c>
      <c r="B322" s="43" t="s">
        <v>286</v>
      </c>
      <c r="C322" s="61" t="s">
        <v>253</v>
      </c>
      <c r="D322" s="43">
        <v>100</v>
      </c>
      <c r="E322" s="49">
        <v>47</v>
      </c>
      <c r="F322" s="49">
        <v>37</v>
      </c>
      <c r="G322" s="49">
        <v>32.630739921603336</v>
      </c>
      <c r="H322" s="49">
        <v>31.963226318359375</v>
      </c>
      <c r="I322" s="49">
        <v>32.630739921603336</v>
      </c>
      <c r="J322" s="49">
        <v>22.248433794202818</v>
      </c>
      <c r="K322" s="49">
        <v>43.013046049003854</v>
      </c>
      <c r="L322" s="49">
        <v>10.382306127400517</v>
      </c>
      <c r="M322" s="64">
        <f t="shared" si="34"/>
        <v>14.369260078396664</v>
      </c>
      <c r="N322" s="67">
        <f t="shared" si="35"/>
        <v>0.30572893783822691</v>
      </c>
      <c r="O322" s="70">
        <f t="shared" si="36"/>
        <v>0</v>
      </c>
      <c r="P322" s="58">
        <f t="shared" si="37"/>
        <v>10</v>
      </c>
      <c r="Q322" s="58">
        <f t="shared" si="38"/>
        <v>14.369260078396664</v>
      </c>
      <c r="R322" s="58">
        <f t="shared" si="39"/>
        <v>15.036773681640625</v>
      </c>
      <c r="S322" s="67">
        <f t="shared" si="40"/>
        <v>-0.4369260078396664</v>
      </c>
      <c r="T322" s="58" t="str">
        <f t="shared" si="41"/>
        <v>Seasonal naive</v>
      </c>
      <c r="U322" s="43">
        <v>400</v>
      </c>
      <c r="V322" s="43">
        <v>381.28148237762719</v>
      </c>
      <c r="W322" s="54">
        <v>0.15716623370655244</v>
      </c>
    </row>
    <row r="323" spans="1:23">
      <c r="A323" s="42" t="s">
        <v>288</v>
      </c>
      <c r="B323" s="43" t="s">
        <v>286</v>
      </c>
      <c r="C323" s="61" t="s">
        <v>254</v>
      </c>
      <c r="D323" s="43">
        <v>101</v>
      </c>
      <c r="E323" s="49">
        <v>39</v>
      </c>
      <c r="F323" s="49">
        <v>34</v>
      </c>
      <c r="G323" s="49">
        <v>32.737875257787863</v>
      </c>
      <c r="H323" s="49">
        <v>38.592613220214844</v>
      </c>
      <c r="I323" s="49">
        <v>32.737875257787863</v>
      </c>
      <c r="J323" s="49">
        <v>22.322494869757854</v>
      </c>
      <c r="K323" s="49">
        <v>43.153255645817872</v>
      </c>
      <c r="L323" s="49">
        <v>10.415380388030007</v>
      </c>
      <c r="M323" s="64">
        <f t="shared" si="34"/>
        <v>6.2621247422121371</v>
      </c>
      <c r="N323" s="67">
        <f t="shared" si="35"/>
        <v>0.1605673010823625</v>
      </c>
      <c r="O323" s="70">
        <f t="shared" si="36"/>
        <v>1</v>
      </c>
      <c r="P323" s="58">
        <f t="shared" si="37"/>
        <v>5</v>
      </c>
      <c r="Q323" s="58">
        <f t="shared" si="38"/>
        <v>6.2621247422121371</v>
      </c>
      <c r="R323" s="58">
        <f t="shared" si="39"/>
        <v>0.40738677978515625</v>
      </c>
      <c r="S323" s="67">
        <f t="shared" si="40"/>
        <v>-0.25242494844242747</v>
      </c>
      <c r="T323" s="58" t="str">
        <f t="shared" si="41"/>
        <v>LSTM</v>
      </c>
      <c r="U323" s="43">
        <v>400</v>
      </c>
      <c r="V323" s="43">
        <v>381.28148237762719</v>
      </c>
      <c r="W323" s="54">
        <v>0.15716623370655244</v>
      </c>
    </row>
    <row r="324" spans="1:23">
      <c r="A324" s="42" t="s">
        <v>288</v>
      </c>
      <c r="B324" s="43" t="s">
        <v>286</v>
      </c>
      <c r="C324" s="61" t="s">
        <v>255</v>
      </c>
      <c r="D324" s="43">
        <v>102</v>
      </c>
      <c r="E324" s="49">
        <v>38</v>
      </c>
      <c r="F324" s="49">
        <v>42</v>
      </c>
      <c r="G324" s="49">
        <v>39.215613097193177</v>
      </c>
      <c r="H324" s="49">
        <v>37.337551116943359</v>
      </c>
      <c r="I324" s="49">
        <v>39.215613097193177</v>
      </c>
      <c r="J324" s="49">
        <v>26.800459364344484</v>
      </c>
      <c r="K324" s="49">
        <v>51.630766830041871</v>
      </c>
      <c r="L324" s="49">
        <v>12.415153732848692</v>
      </c>
      <c r="M324" s="64">
        <f t="shared" si="34"/>
        <v>1.2156130971931773</v>
      </c>
      <c r="N324" s="67">
        <f t="shared" si="35"/>
        <v>3.1989818347188878E-2</v>
      </c>
      <c r="O324" s="70">
        <f t="shared" si="36"/>
        <v>1</v>
      </c>
      <c r="P324" s="58">
        <f t="shared" si="37"/>
        <v>4</v>
      </c>
      <c r="Q324" s="58">
        <f t="shared" si="38"/>
        <v>1.2156130971931773</v>
      </c>
      <c r="R324" s="58">
        <f t="shared" si="39"/>
        <v>0.66244888305664062</v>
      </c>
      <c r="S324" s="67">
        <f t="shared" si="40"/>
        <v>0.69609672570170567</v>
      </c>
      <c r="T324" s="58" t="str">
        <f t="shared" si="41"/>
        <v>LSTM</v>
      </c>
      <c r="U324" s="43">
        <v>400</v>
      </c>
      <c r="V324" s="43">
        <v>381.28148237762719</v>
      </c>
      <c r="W324" s="54">
        <v>0.15716623370655244</v>
      </c>
    </row>
    <row r="325" spans="1:23">
      <c r="A325" s="42" t="s">
        <v>288</v>
      </c>
      <c r="B325" s="43" t="s">
        <v>286</v>
      </c>
      <c r="C325" s="61" t="s">
        <v>256</v>
      </c>
      <c r="D325" s="43">
        <v>103</v>
      </c>
      <c r="E325" s="49">
        <v>45</v>
      </c>
      <c r="F325" s="49">
        <v>33</v>
      </c>
      <c r="G325" s="49">
        <v>39.164210601718388</v>
      </c>
      <c r="H325" s="49">
        <v>38.555000305175781</v>
      </c>
      <c r="I325" s="49">
        <v>39.164210601718388</v>
      </c>
      <c r="J325" s="49">
        <v>26.764925578418627</v>
      </c>
      <c r="K325" s="49">
        <v>51.563495625018149</v>
      </c>
      <c r="L325" s="49">
        <v>12.399285023299759</v>
      </c>
      <c r="M325" s="64">
        <f t="shared" si="34"/>
        <v>5.8357893982816123</v>
      </c>
      <c r="N325" s="67">
        <f t="shared" si="35"/>
        <v>0.1296842088507025</v>
      </c>
      <c r="O325" s="70">
        <f t="shared" si="36"/>
        <v>1</v>
      </c>
      <c r="P325" s="58">
        <f t="shared" si="37"/>
        <v>12</v>
      </c>
      <c r="Q325" s="58">
        <f t="shared" si="38"/>
        <v>5.8357893982816123</v>
      </c>
      <c r="R325" s="58">
        <f t="shared" si="39"/>
        <v>6.4449996948242188</v>
      </c>
      <c r="S325" s="67">
        <f t="shared" si="40"/>
        <v>0.51368421680986565</v>
      </c>
      <c r="T325" s="58" t="str">
        <f t="shared" si="41"/>
        <v>LightGBM</v>
      </c>
      <c r="U325" s="43">
        <v>400</v>
      </c>
      <c r="V325" s="43">
        <v>381.28148237762719</v>
      </c>
      <c r="W325" s="54">
        <v>0.15716623370655244</v>
      </c>
    </row>
    <row r="326" spans="1:23">
      <c r="A326" s="42" t="s">
        <v>289</v>
      </c>
      <c r="B326" s="43" t="s">
        <v>286</v>
      </c>
      <c r="C326" s="61" t="s">
        <v>245</v>
      </c>
      <c r="D326" s="43">
        <v>92</v>
      </c>
      <c r="E326" s="49">
        <v>51</v>
      </c>
      <c r="F326" s="49">
        <v>45</v>
      </c>
      <c r="G326" s="49">
        <v>45.426910768334338</v>
      </c>
      <c r="H326" s="49">
        <v>44.910606384277344</v>
      </c>
      <c r="I326" s="49">
        <v>45.426910768334338</v>
      </c>
      <c r="J326" s="49">
        <v>31.094237705832938</v>
      </c>
      <c r="K326" s="49">
        <v>59.759583830835737</v>
      </c>
      <c r="L326" s="49">
        <v>14.332673062501401</v>
      </c>
      <c r="M326" s="64">
        <f t="shared" si="34"/>
        <v>5.5730892316656622</v>
      </c>
      <c r="N326" s="67">
        <f t="shared" si="35"/>
        <v>0.10927625944442475</v>
      </c>
      <c r="O326" s="70">
        <f t="shared" si="36"/>
        <v>1</v>
      </c>
      <c r="P326" s="58">
        <f t="shared" si="37"/>
        <v>6</v>
      </c>
      <c r="Q326" s="58">
        <f t="shared" si="38"/>
        <v>5.5730892316656622</v>
      </c>
      <c r="R326" s="58">
        <f t="shared" si="39"/>
        <v>6.0893936157226562</v>
      </c>
      <c r="S326" s="67">
        <f t="shared" si="40"/>
        <v>7.1151794722389639E-2</v>
      </c>
      <c r="T326" s="58" t="str">
        <f t="shared" si="41"/>
        <v>LightGBM</v>
      </c>
      <c r="U326" s="43">
        <v>704</v>
      </c>
      <c r="V326" s="43">
        <v>607.85919026054876</v>
      </c>
      <c r="W326" s="54">
        <v>0.13656365019808431</v>
      </c>
    </row>
    <row r="327" spans="1:23">
      <c r="A327" s="42" t="s">
        <v>289</v>
      </c>
      <c r="B327" s="43" t="s">
        <v>286</v>
      </c>
      <c r="C327" s="61" t="s">
        <v>246</v>
      </c>
      <c r="D327" s="43">
        <v>93</v>
      </c>
      <c r="E327" s="49">
        <v>44</v>
      </c>
      <c r="F327" s="49">
        <v>42</v>
      </c>
      <c r="G327" s="49">
        <v>42.962066659309166</v>
      </c>
      <c r="H327" s="49">
        <v>46.513393402099609</v>
      </c>
      <c r="I327" s="49">
        <v>42.962066659309166</v>
      </c>
      <c r="J327" s="49">
        <v>29.39032737810053</v>
      </c>
      <c r="K327" s="49">
        <v>56.533805940517802</v>
      </c>
      <c r="L327" s="49">
        <v>13.571739281208638</v>
      </c>
      <c r="M327" s="64">
        <f t="shared" si="34"/>
        <v>1.0379333406908344</v>
      </c>
      <c r="N327" s="67">
        <f t="shared" si="35"/>
        <v>2.3589394106609873E-2</v>
      </c>
      <c r="O327" s="70">
        <f t="shared" si="36"/>
        <v>1</v>
      </c>
      <c r="P327" s="58">
        <f t="shared" si="37"/>
        <v>2</v>
      </c>
      <c r="Q327" s="58">
        <f t="shared" si="38"/>
        <v>1.0379333406908344</v>
      </c>
      <c r="R327" s="58">
        <f t="shared" si="39"/>
        <v>2.5133934020996094</v>
      </c>
      <c r="S327" s="67">
        <f t="shared" si="40"/>
        <v>0.48103332965458279</v>
      </c>
      <c r="T327" s="58" t="str">
        <f t="shared" si="41"/>
        <v>LightGBM</v>
      </c>
      <c r="U327" s="43">
        <v>704</v>
      </c>
      <c r="V327" s="43">
        <v>607.85919026054876</v>
      </c>
      <c r="W327" s="54">
        <v>0.13656365019808431</v>
      </c>
    </row>
    <row r="328" spans="1:23">
      <c r="A328" s="42" t="s">
        <v>289</v>
      </c>
      <c r="B328" s="43" t="s">
        <v>286</v>
      </c>
      <c r="C328" s="61" t="s">
        <v>247</v>
      </c>
      <c r="D328" s="43">
        <v>94</v>
      </c>
      <c r="E328" s="49">
        <v>62</v>
      </c>
      <c r="F328" s="49">
        <v>37</v>
      </c>
      <c r="G328" s="49">
        <v>43.268726121418034</v>
      </c>
      <c r="H328" s="49">
        <v>46.427898406982422</v>
      </c>
      <c r="I328" s="49">
        <v>43.268726121418034</v>
      </c>
      <c r="J328" s="49">
        <v>29.60231653500945</v>
      </c>
      <c r="K328" s="49">
        <v>56.935135707826618</v>
      </c>
      <c r="L328" s="49">
        <v>13.666409586408585</v>
      </c>
      <c r="M328" s="64">
        <f t="shared" si="34"/>
        <v>18.731273878581966</v>
      </c>
      <c r="N328" s="67">
        <f t="shared" si="35"/>
        <v>0.3021173206222898</v>
      </c>
      <c r="O328" s="70">
        <f t="shared" si="36"/>
        <v>0</v>
      </c>
      <c r="P328" s="58">
        <f t="shared" si="37"/>
        <v>25</v>
      </c>
      <c r="Q328" s="58">
        <f t="shared" si="38"/>
        <v>18.731273878581966</v>
      </c>
      <c r="R328" s="58">
        <f t="shared" si="39"/>
        <v>15.572101593017578</v>
      </c>
      <c r="S328" s="67">
        <f t="shared" si="40"/>
        <v>0.25074904485672134</v>
      </c>
      <c r="T328" s="58" t="str">
        <f t="shared" si="41"/>
        <v>LSTM</v>
      </c>
      <c r="U328" s="43">
        <v>704</v>
      </c>
      <c r="V328" s="43">
        <v>607.85919026054876</v>
      </c>
      <c r="W328" s="54">
        <v>0.13656365019808431</v>
      </c>
    </row>
    <row r="329" spans="1:23">
      <c r="A329" s="42" t="s">
        <v>289</v>
      </c>
      <c r="B329" s="43" t="s">
        <v>286</v>
      </c>
      <c r="C329" s="61" t="s">
        <v>248</v>
      </c>
      <c r="D329" s="43">
        <v>95</v>
      </c>
      <c r="E329" s="49">
        <v>53</v>
      </c>
      <c r="F329" s="49">
        <v>41</v>
      </c>
      <c r="G329" s="49">
        <v>45.225492827857757</v>
      </c>
      <c r="H329" s="49">
        <v>52.129169464111328</v>
      </c>
      <c r="I329" s="49">
        <v>45.225492827857757</v>
      </c>
      <c r="J329" s="49">
        <v>30.95500045845003</v>
      </c>
      <c r="K329" s="49">
        <v>59.495985197265483</v>
      </c>
      <c r="L329" s="49">
        <v>14.270492369407727</v>
      </c>
      <c r="M329" s="64">
        <f t="shared" si="34"/>
        <v>7.7745071721422434</v>
      </c>
      <c r="N329" s="67">
        <f t="shared" si="35"/>
        <v>0.14668881456872157</v>
      </c>
      <c r="O329" s="70">
        <f t="shared" si="36"/>
        <v>1</v>
      </c>
      <c r="P329" s="58">
        <f t="shared" si="37"/>
        <v>12</v>
      </c>
      <c r="Q329" s="58">
        <f t="shared" si="38"/>
        <v>7.7745071721422434</v>
      </c>
      <c r="R329" s="58">
        <f t="shared" si="39"/>
        <v>0.87083053588867188</v>
      </c>
      <c r="S329" s="67">
        <f t="shared" si="40"/>
        <v>0.35212440232147968</v>
      </c>
      <c r="T329" s="58" t="str">
        <f t="shared" si="41"/>
        <v>LSTM</v>
      </c>
      <c r="U329" s="43">
        <v>704</v>
      </c>
      <c r="V329" s="43">
        <v>607.85919026054876</v>
      </c>
      <c r="W329" s="54">
        <v>0.13656365019808431</v>
      </c>
    </row>
    <row r="330" spans="1:23">
      <c r="A330" s="42" t="s">
        <v>289</v>
      </c>
      <c r="B330" s="43" t="s">
        <v>286</v>
      </c>
      <c r="C330" s="61" t="s">
        <v>249</v>
      </c>
      <c r="D330" s="43">
        <v>96</v>
      </c>
      <c r="E330" s="49">
        <v>44</v>
      </c>
      <c r="F330" s="49">
        <v>55</v>
      </c>
      <c r="G330" s="49">
        <v>43.756002684137478</v>
      </c>
      <c r="H330" s="49">
        <v>50.458919525146484</v>
      </c>
      <c r="I330" s="49">
        <v>43.756002684137478</v>
      </c>
      <c r="J330" s="49">
        <v>29.939163625922625</v>
      </c>
      <c r="K330" s="49">
        <v>57.572841742352331</v>
      </c>
      <c r="L330" s="49">
        <v>13.816839058214851</v>
      </c>
      <c r="M330" s="64">
        <f t="shared" si="34"/>
        <v>0.24399731586252216</v>
      </c>
      <c r="N330" s="67">
        <f t="shared" si="35"/>
        <v>5.5453935423300489E-3</v>
      </c>
      <c r="O330" s="70">
        <f t="shared" si="36"/>
        <v>1</v>
      </c>
      <c r="P330" s="58">
        <f t="shared" si="37"/>
        <v>11</v>
      </c>
      <c r="Q330" s="58">
        <f t="shared" si="38"/>
        <v>0.24399731586252216</v>
      </c>
      <c r="R330" s="58">
        <f t="shared" si="39"/>
        <v>6.4589195251464844</v>
      </c>
      <c r="S330" s="67">
        <f t="shared" si="40"/>
        <v>0.97781842583067979</v>
      </c>
      <c r="T330" s="58" t="str">
        <f t="shared" si="41"/>
        <v>LightGBM</v>
      </c>
      <c r="U330" s="43">
        <v>704</v>
      </c>
      <c r="V330" s="43">
        <v>607.85919026054876</v>
      </c>
      <c r="W330" s="54">
        <v>0.13656365019808431</v>
      </c>
    </row>
    <row r="331" spans="1:23">
      <c r="A331" s="42" t="s">
        <v>289</v>
      </c>
      <c r="B331" s="43" t="s">
        <v>286</v>
      </c>
      <c r="C331" s="61" t="s">
        <v>250</v>
      </c>
      <c r="D331" s="43">
        <v>97</v>
      </c>
      <c r="E331" s="49">
        <v>55</v>
      </c>
      <c r="F331" s="49">
        <v>55</v>
      </c>
      <c r="G331" s="49">
        <v>46.543419049770229</v>
      </c>
      <c r="H331" s="49">
        <v>47.566078186035156</v>
      </c>
      <c r="I331" s="49">
        <v>46.543419049770229</v>
      </c>
      <c r="J331" s="49">
        <v>31.866063390374819</v>
      </c>
      <c r="K331" s="49">
        <v>61.220774709165639</v>
      </c>
      <c r="L331" s="49">
        <v>14.67735565939541</v>
      </c>
      <c r="M331" s="64">
        <f t="shared" si="34"/>
        <v>8.4565809502297711</v>
      </c>
      <c r="N331" s="67">
        <f t="shared" si="35"/>
        <v>0.15375601727690494</v>
      </c>
      <c r="O331" s="70">
        <f t="shared" si="36"/>
        <v>1</v>
      </c>
      <c r="P331" s="58">
        <f t="shared" si="37"/>
        <v>0</v>
      </c>
      <c r="Q331" s="58">
        <f t="shared" si="38"/>
        <v>8.4565809502297711</v>
      </c>
      <c r="R331" s="58">
        <f t="shared" si="39"/>
        <v>7.4339218139648438</v>
      </c>
      <c r="S331" s="67">
        <f t="shared" si="40"/>
        <v>0</v>
      </c>
      <c r="T331" s="58" t="str">
        <f t="shared" si="41"/>
        <v>Seasonal naive</v>
      </c>
      <c r="U331" s="43">
        <v>704</v>
      </c>
      <c r="V331" s="43">
        <v>607.85919026054876</v>
      </c>
      <c r="W331" s="54">
        <v>0.13656365019808431</v>
      </c>
    </row>
    <row r="332" spans="1:23">
      <c r="A332" s="42" t="s">
        <v>289</v>
      </c>
      <c r="B332" s="43" t="s">
        <v>286</v>
      </c>
      <c r="C332" s="61" t="s">
        <v>251</v>
      </c>
      <c r="D332" s="43">
        <v>98</v>
      </c>
      <c r="E332" s="49">
        <v>62</v>
      </c>
      <c r="F332" s="49">
        <v>48</v>
      </c>
      <c r="G332" s="49">
        <v>49.598516647641596</v>
      </c>
      <c r="H332" s="49">
        <v>51.366329193115234</v>
      </c>
      <c r="I332" s="49">
        <v>49.598516647641596</v>
      </c>
      <c r="J332" s="49">
        <v>33.978007237120678</v>
      </c>
      <c r="K332" s="49">
        <v>65.219026058162513</v>
      </c>
      <c r="L332" s="49">
        <v>15.620509410520915</v>
      </c>
      <c r="M332" s="64">
        <f t="shared" si="34"/>
        <v>12.401483352358404</v>
      </c>
      <c r="N332" s="67">
        <f t="shared" si="35"/>
        <v>0.20002392503803879</v>
      </c>
      <c r="O332" s="70">
        <f t="shared" si="36"/>
        <v>1</v>
      </c>
      <c r="P332" s="58">
        <f t="shared" si="37"/>
        <v>14</v>
      </c>
      <c r="Q332" s="58">
        <f t="shared" si="38"/>
        <v>12.401483352358404</v>
      </c>
      <c r="R332" s="58">
        <f t="shared" si="39"/>
        <v>10.633670806884766</v>
      </c>
      <c r="S332" s="67">
        <f t="shared" si="40"/>
        <v>0.11417976054582823</v>
      </c>
      <c r="T332" s="58" t="str">
        <f t="shared" si="41"/>
        <v>LSTM</v>
      </c>
      <c r="U332" s="43">
        <v>704</v>
      </c>
      <c r="V332" s="43">
        <v>607.85919026054876</v>
      </c>
      <c r="W332" s="54">
        <v>0.13656365019808431</v>
      </c>
    </row>
    <row r="333" spans="1:23">
      <c r="A333" s="42" t="s">
        <v>289</v>
      </c>
      <c r="B333" s="43" t="s">
        <v>286</v>
      </c>
      <c r="C333" s="61" t="s">
        <v>252</v>
      </c>
      <c r="D333" s="43">
        <v>99</v>
      </c>
      <c r="E333" s="49">
        <v>66</v>
      </c>
      <c r="F333" s="49">
        <v>46</v>
      </c>
      <c r="G333" s="49">
        <v>52.270796493600301</v>
      </c>
      <c r="H333" s="49">
        <v>52.966236114501953</v>
      </c>
      <c r="I333" s="49">
        <v>52.270796493600301</v>
      </c>
      <c r="J333" s="49">
        <v>35.825314826046053</v>
      </c>
      <c r="K333" s="49">
        <v>68.716278161154548</v>
      </c>
      <c r="L333" s="49">
        <v>16.445481667554244</v>
      </c>
      <c r="M333" s="64">
        <f t="shared" si="34"/>
        <v>13.729203506399699</v>
      </c>
      <c r="N333" s="67">
        <f t="shared" si="35"/>
        <v>0.20801823494544999</v>
      </c>
      <c r="O333" s="70">
        <f t="shared" si="36"/>
        <v>1</v>
      </c>
      <c r="P333" s="58">
        <f t="shared" si="37"/>
        <v>20</v>
      </c>
      <c r="Q333" s="58">
        <f t="shared" si="38"/>
        <v>13.729203506399699</v>
      </c>
      <c r="R333" s="58">
        <f t="shared" si="39"/>
        <v>13.033763885498047</v>
      </c>
      <c r="S333" s="67">
        <f t="shared" si="40"/>
        <v>0.31353982468001507</v>
      </c>
      <c r="T333" s="58" t="str">
        <f t="shared" si="41"/>
        <v>LSTM</v>
      </c>
      <c r="U333" s="43">
        <v>704</v>
      </c>
      <c r="V333" s="43">
        <v>607.85919026054876</v>
      </c>
      <c r="W333" s="54">
        <v>0.13656365019808431</v>
      </c>
    </row>
    <row r="334" spans="1:23">
      <c r="A334" s="42" t="s">
        <v>289</v>
      </c>
      <c r="B334" s="43" t="s">
        <v>286</v>
      </c>
      <c r="C334" s="61" t="s">
        <v>253</v>
      </c>
      <c r="D334" s="43">
        <v>100</v>
      </c>
      <c r="E334" s="49">
        <v>59</v>
      </c>
      <c r="F334" s="49">
        <v>58</v>
      </c>
      <c r="G334" s="49">
        <v>57.208274650518646</v>
      </c>
      <c r="H334" s="49">
        <v>59.067710876464844</v>
      </c>
      <c r="I334" s="49">
        <v>57.208274650518646</v>
      </c>
      <c r="J334" s="49">
        <v>39.238520551195805</v>
      </c>
      <c r="K334" s="49">
        <v>75.178028749841488</v>
      </c>
      <c r="L334" s="49">
        <v>17.969754099322842</v>
      </c>
      <c r="M334" s="64">
        <f t="shared" ref="M334:M397" si="42">ABS(E334-I334)</f>
        <v>1.7917253494813536</v>
      </c>
      <c r="N334" s="67">
        <f t="shared" ref="N334:N397" si="43">IF(E334=0,0,M334/E334)</f>
        <v>3.0368226262395825E-2</v>
      </c>
      <c r="O334" s="70">
        <f t="shared" ref="O334:O397" si="44">--AND(E334&gt;=J334,E334&lt;=K334)</f>
        <v>1</v>
      </c>
      <c r="P334" s="58">
        <f t="shared" ref="P334:P397" si="45">ABS(E334-F334)</f>
        <v>1</v>
      </c>
      <c r="Q334" s="58">
        <f t="shared" ref="Q334:Q397" si="46">ABS(E334-G334)</f>
        <v>1.7917253494813536</v>
      </c>
      <c r="R334" s="58">
        <f t="shared" ref="R334:R397" si="47">ABS(E334-H334)</f>
        <v>6.771087646484375E-2</v>
      </c>
      <c r="S334" s="67">
        <f t="shared" ref="S334:S397" si="48">IF(P334=0,0,1-M334/P334)</f>
        <v>-0.79172534948135365</v>
      </c>
      <c r="T334" s="58" t="str">
        <f t="shared" ref="T334:T397" si="49">IF(Q334=MIN(P334:R334),"LightGBM",IF(R334=MIN(P334:R334),"LSTM","Seasonal naive"))</f>
        <v>LSTM</v>
      </c>
      <c r="U334" s="43">
        <v>704</v>
      </c>
      <c r="V334" s="43">
        <v>607.85919026054876</v>
      </c>
      <c r="W334" s="54">
        <v>0.13656365019808431</v>
      </c>
    </row>
    <row r="335" spans="1:23">
      <c r="A335" s="42" t="s">
        <v>289</v>
      </c>
      <c r="B335" s="43" t="s">
        <v>286</v>
      </c>
      <c r="C335" s="61" t="s">
        <v>254</v>
      </c>
      <c r="D335" s="43">
        <v>101</v>
      </c>
      <c r="E335" s="49">
        <v>74</v>
      </c>
      <c r="F335" s="49">
        <v>51</v>
      </c>
      <c r="G335" s="49">
        <v>59.401124260361129</v>
      </c>
      <c r="H335" s="49">
        <v>58.433181762695312</v>
      </c>
      <c r="I335" s="49">
        <v>59.401124260361129</v>
      </c>
      <c r="J335" s="49">
        <v>40.754405098901472</v>
      </c>
      <c r="K335" s="49">
        <v>78.047843421820787</v>
      </c>
      <c r="L335" s="49">
        <v>18.646719161459661</v>
      </c>
      <c r="M335" s="64">
        <f t="shared" si="42"/>
        <v>14.598875739638871</v>
      </c>
      <c r="N335" s="67">
        <f t="shared" si="43"/>
        <v>0.19728210458971446</v>
      </c>
      <c r="O335" s="70">
        <f t="shared" si="44"/>
        <v>1</v>
      </c>
      <c r="P335" s="58">
        <f t="shared" si="45"/>
        <v>23</v>
      </c>
      <c r="Q335" s="58">
        <f t="shared" si="46"/>
        <v>14.598875739638871</v>
      </c>
      <c r="R335" s="58">
        <f t="shared" si="47"/>
        <v>15.566818237304688</v>
      </c>
      <c r="S335" s="67">
        <f t="shared" si="48"/>
        <v>0.36526627218961427</v>
      </c>
      <c r="T335" s="58" t="str">
        <f t="shared" si="49"/>
        <v>LightGBM</v>
      </c>
      <c r="U335" s="43">
        <v>704</v>
      </c>
      <c r="V335" s="43">
        <v>607.85919026054876</v>
      </c>
      <c r="W335" s="54">
        <v>0.13656365019808431</v>
      </c>
    </row>
    <row r="336" spans="1:23">
      <c r="A336" s="42" t="s">
        <v>289</v>
      </c>
      <c r="B336" s="43" t="s">
        <v>286</v>
      </c>
      <c r="C336" s="61" t="s">
        <v>255</v>
      </c>
      <c r="D336" s="43">
        <v>102</v>
      </c>
      <c r="E336" s="49">
        <v>66</v>
      </c>
      <c r="F336" s="49">
        <v>60</v>
      </c>
      <c r="G336" s="49">
        <v>59.02084045197951</v>
      </c>
      <c r="H336" s="49">
        <v>63.856601715087891</v>
      </c>
      <c r="I336" s="49">
        <v>59.02084045197951</v>
      </c>
      <c r="J336" s="49">
        <v>40.491520518818582</v>
      </c>
      <c r="K336" s="49">
        <v>77.55016038514043</v>
      </c>
      <c r="L336" s="49">
        <v>18.529319933160927</v>
      </c>
      <c r="M336" s="64">
        <f t="shared" si="42"/>
        <v>6.9791595480204904</v>
      </c>
      <c r="N336" s="67">
        <f t="shared" si="43"/>
        <v>0.10574484163667409</v>
      </c>
      <c r="O336" s="70">
        <f t="shared" si="44"/>
        <v>1</v>
      </c>
      <c r="P336" s="58">
        <f t="shared" si="45"/>
        <v>6</v>
      </c>
      <c r="Q336" s="58">
        <f t="shared" si="46"/>
        <v>6.9791595480204904</v>
      </c>
      <c r="R336" s="58">
        <f t="shared" si="47"/>
        <v>2.1433982849121094</v>
      </c>
      <c r="S336" s="67">
        <f t="shared" si="48"/>
        <v>-0.163193258003415</v>
      </c>
      <c r="T336" s="58" t="str">
        <f t="shared" si="49"/>
        <v>LSTM</v>
      </c>
      <c r="U336" s="43">
        <v>704</v>
      </c>
      <c r="V336" s="43">
        <v>607.85919026054876</v>
      </c>
      <c r="W336" s="54">
        <v>0.13656365019808431</v>
      </c>
    </row>
    <row r="337" spans="1:23">
      <c r="A337" s="42" t="s">
        <v>289</v>
      </c>
      <c r="B337" s="43" t="s">
        <v>286</v>
      </c>
      <c r="C337" s="61" t="s">
        <v>256</v>
      </c>
      <c r="D337" s="43">
        <v>103</v>
      </c>
      <c r="E337" s="49">
        <v>68</v>
      </c>
      <c r="F337" s="49">
        <v>64</v>
      </c>
      <c r="G337" s="49">
        <v>63.177019645620462</v>
      </c>
      <c r="H337" s="49">
        <v>63.661579132080078</v>
      </c>
      <c r="I337" s="49">
        <v>63.177019645620462</v>
      </c>
      <c r="J337" s="49">
        <v>43.364625810151651</v>
      </c>
      <c r="K337" s="49">
        <v>82.989413481089272</v>
      </c>
      <c r="L337" s="49">
        <v>19.812393835468807</v>
      </c>
      <c r="M337" s="64">
        <f t="shared" si="42"/>
        <v>4.8229803543795384</v>
      </c>
      <c r="N337" s="67">
        <f t="shared" si="43"/>
        <v>7.0926181682052031E-2</v>
      </c>
      <c r="O337" s="70">
        <f t="shared" si="44"/>
        <v>1</v>
      </c>
      <c r="P337" s="58">
        <f t="shared" si="45"/>
        <v>4</v>
      </c>
      <c r="Q337" s="58">
        <f t="shared" si="46"/>
        <v>4.8229803543795384</v>
      </c>
      <c r="R337" s="58">
        <f t="shared" si="47"/>
        <v>4.3384208679199219</v>
      </c>
      <c r="S337" s="67">
        <f t="shared" si="48"/>
        <v>-0.20574508859488461</v>
      </c>
      <c r="T337" s="58" t="str">
        <f t="shared" si="49"/>
        <v>Seasonal naive</v>
      </c>
      <c r="U337" s="43">
        <v>704</v>
      </c>
      <c r="V337" s="43">
        <v>607.85919026054876</v>
      </c>
      <c r="W337" s="54">
        <v>0.13656365019808431</v>
      </c>
    </row>
    <row r="338" spans="1:23">
      <c r="A338" s="42" t="s">
        <v>290</v>
      </c>
      <c r="B338" s="43" t="s">
        <v>286</v>
      </c>
      <c r="C338" s="61" t="s">
        <v>245</v>
      </c>
      <c r="D338" s="43">
        <v>92</v>
      </c>
      <c r="E338" s="49">
        <v>41</v>
      </c>
      <c r="F338" s="49">
        <v>35</v>
      </c>
      <c r="G338" s="49">
        <v>38.092695433156933</v>
      </c>
      <c r="H338" s="49">
        <v>35.753368377685547</v>
      </c>
      <c r="I338" s="49">
        <v>38.092695433156933</v>
      </c>
      <c r="J338" s="49">
        <v>26.024202968275191</v>
      </c>
      <c r="K338" s="49">
        <v>50.161187898038676</v>
      </c>
      <c r="L338" s="49">
        <v>12.068492464881741</v>
      </c>
      <c r="M338" s="64">
        <f t="shared" si="42"/>
        <v>2.9073045668430666</v>
      </c>
      <c r="N338" s="67">
        <f t="shared" si="43"/>
        <v>7.0909867483977235E-2</v>
      </c>
      <c r="O338" s="70">
        <f t="shared" si="44"/>
        <v>1</v>
      </c>
      <c r="P338" s="58">
        <f t="shared" si="45"/>
        <v>6</v>
      </c>
      <c r="Q338" s="58">
        <f t="shared" si="46"/>
        <v>2.9073045668430666</v>
      </c>
      <c r="R338" s="58">
        <f t="shared" si="47"/>
        <v>5.2466316223144531</v>
      </c>
      <c r="S338" s="67">
        <f t="shared" si="48"/>
        <v>0.5154492388594889</v>
      </c>
      <c r="T338" s="58" t="str">
        <f t="shared" si="49"/>
        <v>LightGBM</v>
      </c>
      <c r="U338" s="43">
        <v>566</v>
      </c>
      <c r="V338" s="43">
        <v>544.95778346067573</v>
      </c>
      <c r="W338" s="54">
        <v>0.10078497777567884</v>
      </c>
    </row>
    <row r="339" spans="1:23">
      <c r="A339" s="42" t="s">
        <v>290</v>
      </c>
      <c r="B339" s="43" t="s">
        <v>286</v>
      </c>
      <c r="C339" s="61" t="s">
        <v>246</v>
      </c>
      <c r="D339" s="43">
        <v>93</v>
      </c>
      <c r="E339" s="49">
        <v>42</v>
      </c>
      <c r="F339" s="49">
        <v>38</v>
      </c>
      <c r="G339" s="49">
        <v>40.386225474128523</v>
      </c>
      <c r="H339" s="49">
        <v>38.333766937255859</v>
      </c>
      <c r="I339" s="49">
        <v>40.386225474128523</v>
      </c>
      <c r="J339" s="49">
        <v>27.609686411007644</v>
      </c>
      <c r="K339" s="49">
        <v>53.162764537249402</v>
      </c>
      <c r="L339" s="49">
        <v>12.776539063120881</v>
      </c>
      <c r="M339" s="64">
        <f t="shared" si="42"/>
        <v>1.6137745258714773</v>
      </c>
      <c r="N339" s="67">
        <f t="shared" si="43"/>
        <v>3.8423202996939937E-2</v>
      </c>
      <c r="O339" s="70">
        <f t="shared" si="44"/>
        <v>1</v>
      </c>
      <c r="P339" s="58">
        <f t="shared" si="45"/>
        <v>4</v>
      </c>
      <c r="Q339" s="58">
        <f t="shared" si="46"/>
        <v>1.6137745258714773</v>
      </c>
      <c r="R339" s="58">
        <f t="shared" si="47"/>
        <v>3.6662330627441406</v>
      </c>
      <c r="S339" s="67">
        <f t="shared" si="48"/>
        <v>0.59655636853213068</v>
      </c>
      <c r="T339" s="58" t="str">
        <f t="shared" si="49"/>
        <v>LightGBM</v>
      </c>
      <c r="U339" s="43">
        <v>566</v>
      </c>
      <c r="V339" s="43">
        <v>544.95778346067573</v>
      </c>
      <c r="W339" s="54">
        <v>0.10078497777567884</v>
      </c>
    </row>
    <row r="340" spans="1:23">
      <c r="A340" s="42" t="s">
        <v>290</v>
      </c>
      <c r="B340" s="43" t="s">
        <v>286</v>
      </c>
      <c r="C340" s="61" t="s">
        <v>247</v>
      </c>
      <c r="D340" s="43">
        <v>94</v>
      </c>
      <c r="E340" s="49">
        <v>45</v>
      </c>
      <c r="F340" s="49">
        <v>35</v>
      </c>
      <c r="G340" s="49">
        <v>41.147066372894514</v>
      </c>
      <c r="H340" s="49">
        <v>39.629493713378906</v>
      </c>
      <c r="I340" s="49">
        <v>41.147066372894514</v>
      </c>
      <c r="J340" s="49">
        <v>28.13564448698564</v>
      </c>
      <c r="K340" s="49">
        <v>54.158488258803388</v>
      </c>
      <c r="L340" s="49">
        <v>13.011421885908874</v>
      </c>
      <c r="M340" s="64">
        <f t="shared" si="42"/>
        <v>3.8529336271054859</v>
      </c>
      <c r="N340" s="67">
        <f t="shared" si="43"/>
        <v>8.5620747269010797E-2</v>
      </c>
      <c r="O340" s="70">
        <f t="shared" si="44"/>
        <v>1</v>
      </c>
      <c r="P340" s="58">
        <f t="shared" si="45"/>
        <v>10</v>
      </c>
      <c r="Q340" s="58">
        <f t="shared" si="46"/>
        <v>3.8529336271054859</v>
      </c>
      <c r="R340" s="58">
        <f t="shared" si="47"/>
        <v>5.3705062866210938</v>
      </c>
      <c r="S340" s="67">
        <f t="shared" si="48"/>
        <v>0.61470663728945141</v>
      </c>
      <c r="T340" s="58" t="str">
        <f t="shared" si="49"/>
        <v>LightGBM</v>
      </c>
      <c r="U340" s="43">
        <v>566</v>
      </c>
      <c r="V340" s="43">
        <v>544.95778346067573</v>
      </c>
      <c r="W340" s="54">
        <v>0.10078497777567884</v>
      </c>
    </row>
    <row r="341" spans="1:23">
      <c r="A341" s="42" t="s">
        <v>290</v>
      </c>
      <c r="B341" s="43" t="s">
        <v>286</v>
      </c>
      <c r="C341" s="61" t="s">
        <v>248</v>
      </c>
      <c r="D341" s="43">
        <v>95</v>
      </c>
      <c r="E341" s="49">
        <v>43</v>
      </c>
      <c r="F341" s="49">
        <v>43</v>
      </c>
      <c r="G341" s="49">
        <v>41.236342830825883</v>
      </c>
      <c r="H341" s="49">
        <v>39.774471282958984</v>
      </c>
      <c r="I341" s="49">
        <v>41.236342830825883</v>
      </c>
      <c r="J341" s="49">
        <v>28.1973599837733</v>
      </c>
      <c r="K341" s="49">
        <v>54.27532567787847</v>
      </c>
      <c r="L341" s="49">
        <v>13.038982847052583</v>
      </c>
      <c r="M341" s="64">
        <f t="shared" si="42"/>
        <v>1.7636571691741167</v>
      </c>
      <c r="N341" s="67">
        <f t="shared" si="43"/>
        <v>4.1015283004049226E-2</v>
      </c>
      <c r="O341" s="70">
        <f t="shared" si="44"/>
        <v>1</v>
      </c>
      <c r="P341" s="58">
        <f t="shared" si="45"/>
        <v>0</v>
      </c>
      <c r="Q341" s="58">
        <f t="shared" si="46"/>
        <v>1.7636571691741167</v>
      </c>
      <c r="R341" s="58">
        <f t="shared" si="47"/>
        <v>3.2255287170410156</v>
      </c>
      <c r="S341" s="67">
        <f t="shared" si="48"/>
        <v>0</v>
      </c>
      <c r="T341" s="58" t="str">
        <f t="shared" si="49"/>
        <v>Seasonal naive</v>
      </c>
      <c r="U341" s="43">
        <v>566</v>
      </c>
      <c r="V341" s="43">
        <v>544.95778346067573</v>
      </c>
      <c r="W341" s="54">
        <v>0.10078497777567884</v>
      </c>
    </row>
    <row r="342" spans="1:23">
      <c r="A342" s="42" t="s">
        <v>290</v>
      </c>
      <c r="B342" s="43" t="s">
        <v>286</v>
      </c>
      <c r="C342" s="61" t="s">
        <v>249</v>
      </c>
      <c r="D342" s="43">
        <v>96</v>
      </c>
      <c r="E342" s="49">
        <v>49</v>
      </c>
      <c r="F342" s="49">
        <v>41</v>
      </c>
      <c r="G342" s="49">
        <v>43.961165968468222</v>
      </c>
      <c r="H342" s="49">
        <v>40.292636871337891</v>
      </c>
      <c r="I342" s="49">
        <v>43.961165968468222</v>
      </c>
      <c r="J342" s="49">
        <v>30.080989974194573</v>
      </c>
      <c r="K342" s="49">
        <v>57.841341962741872</v>
      </c>
      <c r="L342" s="49">
        <v>13.880175994273651</v>
      </c>
      <c r="M342" s="64">
        <f t="shared" si="42"/>
        <v>5.0388340315317777</v>
      </c>
      <c r="N342" s="67">
        <f t="shared" si="43"/>
        <v>0.10283334758228117</v>
      </c>
      <c r="O342" s="70">
        <f t="shared" si="44"/>
        <v>1</v>
      </c>
      <c r="P342" s="58">
        <f t="shared" si="45"/>
        <v>8</v>
      </c>
      <c r="Q342" s="58">
        <f t="shared" si="46"/>
        <v>5.0388340315317777</v>
      </c>
      <c r="R342" s="58">
        <f t="shared" si="47"/>
        <v>8.7073631286621094</v>
      </c>
      <c r="S342" s="67">
        <f t="shared" si="48"/>
        <v>0.37014574605852779</v>
      </c>
      <c r="T342" s="58" t="str">
        <f t="shared" si="49"/>
        <v>LightGBM</v>
      </c>
      <c r="U342" s="43">
        <v>566</v>
      </c>
      <c r="V342" s="43">
        <v>544.95778346067573</v>
      </c>
      <c r="W342" s="54">
        <v>0.10078497777567884</v>
      </c>
    </row>
    <row r="343" spans="1:23">
      <c r="A343" s="42" t="s">
        <v>290</v>
      </c>
      <c r="B343" s="43" t="s">
        <v>286</v>
      </c>
      <c r="C343" s="61" t="s">
        <v>250</v>
      </c>
      <c r="D343" s="43">
        <v>97</v>
      </c>
      <c r="E343" s="49">
        <v>50</v>
      </c>
      <c r="F343" s="49">
        <v>38</v>
      </c>
      <c r="G343" s="49">
        <v>43.20858314405568</v>
      </c>
      <c r="H343" s="49">
        <v>44.01251220703125</v>
      </c>
      <c r="I343" s="49">
        <v>43.20858314405568</v>
      </c>
      <c r="J343" s="49">
        <v>29.560740583048407</v>
      </c>
      <c r="K343" s="49">
        <v>56.856425705062954</v>
      </c>
      <c r="L343" s="49">
        <v>13.647842561007275</v>
      </c>
      <c r="M343" s="64">
        <f t="shared" si="42"/>
        <v>6.7914168559443198</v>
      </c>
      <c r="N343" s="67">
        <f t="shared" si="43"/>
        <v>0.13582833711888639</v>
      </c>
      <c r="O343" s="70">
        <f t="shared" si="44"/>
        <v>1</v>
      </c>
      <c r="P343" s="58">
        <f t="shared" si="45"/>
        <v>12</v>
      </c>
      <c r="Q343" s="58">
        <f t="shared" si="46"/>
        <v>6.7914168559443198</v>
      </c>
      <c r="R343" s="58">
        <f t="shared" si="47"/>
        <v>5.98748779296875</v>
      </c>
      <c r="S343" s="67">
        <f t="shared" si="48"/>
        <v>0.43404859533797335</v>
      </c>
      <c r="T343" s="58" t="str">
        <f t="shared" si="49"/>
        <v>LSTM</v>
      </c>
      <c r="U343" s="43">
        <v>566</v>
      </c>
      <c r="V343" s="43">
        <v>544.95778346067573</v>
      </c>
      <c r="W343" s="54">
        <v>0.10078497777567884</v>
      </c>
    </row>
    <row r="344" spans="1:23">
      <c r="A344" s="42" t="s">
        <v>290</v>
      </c>
      <c r="B344" s="43" t="s">
        <v>286</v>
      </c>
      <c r="C344" s="61" t="s">
        <v>251</v>
      </c>
      <c r="D344" s="43">
        <v>98</v>
      </c>
      <c r="E344" s="49">
        <v>63</v>
      </c>
      <c r="F344" s="49">
        <v>59</v>
      </c>
      <c r="G344" s="49">
        <v>46.367071149700124</v>
      </c>
      <c r="H344" s="49">
        <v>44.224323272705078</v>
      </c>
      <c r="I344" s="49">
        <v>46.367071149700124</v>
      </c>
      <c r="J344" s="49">
        <v>31.744156691649678</v>
      </c>
      <c r="K344" s="49">
        <v>60.989985607750569</v>
      </c>
      <c r="L344" s="49">
        <v>14.622914458050447</v>
      </c>
      <c r="M344" s="64">
        <f t="shared" si="42"/>
        <v>16.632928850299876</v>
      </c>
      <c r="N344" s="67">
        <f t="shared" si="43"/>
        <v>0.26401474365555361</v>
      </c>
      <c r="O344" s="70">
        <f t="shared" si="44"/>
        <v>0</v>
      </c>
      <c r="P344" s="58">
        <f t="shared" si="45"/>
        <v>4</v>
      </c>
      <c r="Q344" s="58">
        <f t="shared" si="46"/>
        <v>16.632928850299876</v>
      </c>
      <c r="R344" s="58">
        <f t="shared" si="47"/>
        <v>18.775676727294922</v>
      </c>
      <c r="S344" s="67">
        <f t="shared" si="48"/>
        <v>-3.1582322125749691</v>
      </c>
      <c r="T344" s="58" t="str">
        <f t="shared" si="49"/>
        <v>Seasonal naive</v>
      </c>
      <c r="U344" s="43">
        <v>566</v>
      </c>
      <c r="V344" s="43">
        <v>544.95778346067573</v>
      </c>
      <c r="W344" s="54">
        <v>0.10078497777567884</v>
      </c>
    </row>
    <row r="345" spans="1:23">
      <c r="A345" s="42" t="s">
        <v>290</v>
      </c>
      <c r="B345" s="43" t="s">
        <v>286</v>
      </c>
      <c r="C345" s="61" t="s">
        <v>252</v>
      </c>
      <c r="D345" s="43">
        <v>99</v>
      </c>
      <c r="E345" s="49">
        <v>50</v>
      </c>
      <c r="F345" s="49">
        <v>48</v>
      </c>
      <c r="G345" s="49">
        <v>49.557592646590898</v>
      </c>
      <c r="H345" s="49">
        <v>51.259685516357422</v>
      </c>
      <c r="I345" s="49">
        <v>49.557592646590898</v>
      </c>
      <c r="J345" s="49">
        <v>33.949717079626708</v>
      </c>
      <c r="K345" s="49">
        <v>65.165468213555087</v>
      </c>
      <c r="L345" s="49">
        <v>15.607875566964191</v>
      </c>
      <c r="M345" s="64">
        <f t="shared" si="42"/>
        <v>0.4424073534091022</v>
      </c>
      <c r="N345" s="67">
        <f t="shared" si="43"/>
        <v>8.848147068182044E-3</v>
      </c>
      <c r="O345" s="70">
        <f t="shared" si="44"/>
        <v>1</v>
      </c>
      <c r="P345" s="58">
        <f t="shared" si="45"/>
        <v>2</v>
      </c>
      <c r="Q345" s="58">
        <f t="shared" si="46"/>
        <v>0.4424073534091022</v>
      </c>
      <c r="R345" s="58">
        <f t="shared" si="47"/>
        <v>1.2596855163574219</v>
      </c>
      <c r="S345" s="67">
        <f t="shared" si="48"/>
        <v>0.7787963232954489</v>
      </c>
      <c r="T345" s="58" t="str">
        <f t="shared" si="49"/>
        <v>LightGBM</v>
      </c>
      <c r="U345" s="43">
        <v>566</v>
      </c>
      <c r="V345" s="43">
        <v>544.95778346067573</v>
      </c>
      <c r="W345" s="54">
        <v>0.10078497777567884</v>
      </c>
    </row>
    <row r="346" spans="1:23">
      <c r="A346" s="42" t="s">
        <v>290</v>
      </c>
      <c r="B346" s="43" t="s">
        <v>286</v>
      </c>
      <c r="C346" s="61" t="s">
        <v>253</v>
      </c>
      <c r="D346" s="43">
        <v>100</v>
      </c>
      <c r="E346" s="49">
        <v>41</v>
      </c>
      <c r="F346" s="49">
        <v>42</v>
      </c>
      <c r="G346" s="49">
        <v>46.969463674603126</v>
      </c>
      <c r="H346" s="49">
        <v>50.126289367675781</v>
      </c>
      <c r="I346" s="49">
        <v>46.969463674603126</v>
      </c>
      <c r="J346" s="49">
        <v>32.160581747000123</v>
      </c>
      <c r="K346" s="49">
        <v>61.77834560220613</v>
      </c>
      <c r="L346" s="49">
        <v>14.808881927603004</v>
      </c>
      <c r="M346" s="64">
        <f t="shared" si="42"/>
        <v>5.9694636746031264</v>
      </c>
      <c r="N346" s="67">
        <f t="shared" si="43"/>
        <v>0.14559667499032017</v>
      </c>
      <c r="O346" s="70">
        <f t="shared" si="44"/>
        <v>1</v>
      </c>
      <c r="P346" s="58">
        <f t="shared" si="45"/>
        <v>1</v>
      </c>
      <c r="Q346" s="58">
        <f t="shared" si="46"/>
        <v>5.9694636746031264</v>
      </c>
      <c r="R346" s="58">
        <f t="shared" si="47"/>
        <v>9.1262893676757812</v>
      </c>
      <c r="S346" s="67">
        <f t="shared" si="48"/>
        <v>-4.9694636746031264</v>
      </c>
      <c r="T346" s="58" t="str">
        <f t="shared" si="49"/>
        <v>Seasonal naive</v>
      </c>
      <c r="U346" s="43">
        <v>566</v>
      </c>
      <c r="V346" s="43">
        <v>544.95778346067573</v>
      </c>
      <c r="W346" s="54">
        <v>0.10078497777567884</v>
      </c>
    </row>
    <row r="347" spans="1:23">
      <c r="A347" s="42" t="s">
        <v>290</v>
      </c>
      <c r="B347" s="43" t="s">
        <v>286</v>
      </c>
      <c r="C347" s="61" t="s">
        <v>254</v>
      </c>
      <c r="D347" s="43">
        <v>101</v>
      </c>
      <c r="E347" s="49">
        <v>43</v>
      </c>
      <c r="F347" s="49">
        <v>42</v>
      </c>
      <c r="G347" s="49">
        <v>48.123379752547628</v>
      </c>
      <c r="H347" s="49">
        <v>45.032241821289062</v>
      </c>
      <c r="I347" s="49">
        <v>48.123379752547628</v>
      </c>
      <c r="J347" s="49">
        <v>32.958266888769074</v>
      </c>
      <c r="K347" s="49">
        <v>63.288492616326181</v>
      </c>
      <c r="L347" s="49">
        <v>15.165112863778553</v>
      </c>
      <c r="M347" s="64">
        <f t="shared" si="42"/>
        <v>5.1233797525476277</v>
      </c>
      <c r="N347" s="67">
        <f t="shared" si="43"/>
        <v>0.11914836633831692</v>
      </c>
      <c r="O347" s="70">
        <f t="shared" si="44"/>
        <v>1</v>
      </c>
      <c r="P347" s="58">
        <f t="shared" si="45"/>
        <v>1</v>
      </c>
      <c r="Q347" s="58">
        <f t="shared" si="46"/>
        <v>5.1233797525476277</v>
      </c>
      <c r="R347" s="58">
        <f t="shared" si="47"/>
        <v>2.0322418212890625</v>
      </c>
      <c r="S347" s="67">
        <f t="shared" si="48"/>
        <v>-4.1233797525476277</v>
      </c>
      <c r="T347" s="58" t="str">
        <f t="shared" si="49"/>
        <v>Seasonal naive</v>
      </c>
      <c r="U347" s="43">
        <v>566</v>
      </c>
      <c r="V347" s="43">
        <v>544.95778346067573</v>
      </c>
      <c r="W347" s="54">
        <v>0.10078497777567884</v>
      </c>
    </row>
    <row r="348" spans="1:23">
      <c r="A348" s="42" t="s">
        <v>290</v>
      </c>
      <c r="B348" s="43" t="s">
        <v>286</v>
      </c>
      <c r="C348" s="61" t="s">
        <v>255</v>
      </c>
      <c r="D348" s="43">
        <v>102</v>
      </c>
      <c r="E348" s="49">
        <v>52</v>
      </c>
      <c r="F348" s="49">
        <v>39</v>
      </c>
      <c r="G348" s="49">
        <v>53.194107600306864</v>
      </c>
      <c r="H348" s="49">
        <v>44.031108856201172</v>
      </c>
      <c r="I348" s="49">
        <v>53.194107600306864</v>
      </c>
      <c r="J348" s="49">
        <v>36.463586157148434</v>
      </c>
      <c r="K348" s="49">
        <v>69.924629043465302</v>
      </c>
      <c r="L348" s="49">
        <v>16.73052144315843</v>
      </c>
      <c r="M348" s="64">
        <f t="shared" si="42"/>
        <v>1.1941076003068645</v>
      </c>
      <c r="N348" s="67">
        <f t="shared" si="43"/>
        <v>2.2963607698208932E-2</v>
      </c>
      <c r="O348" s="70">
        <f t="shared" si="44"/>
        <v>1</v>
      </c>
      <c r="P348" s="58">
        <f t="shared" si="45"/>
        <v>13</v>
      </c>
      <c r="Q348" s="58">
        <f t="shared" si="46"/>
        <v>1.1941076003068645</v>
      </c>
      <c r="R348" s="58">
        <f t="shared" si="47"/>
        <v>7.9688911437988281</v>
      </c>
      <c r="S348" s="67">
        <f t="shared" si="48"/>
        <v>0.90814556920716427</v>
      </c>
      <c r="T348" s="58" t="str">
        <f t="shared" si="49"/>
        <v>LightGBM</v>
      </c>
      <c r="U348" s="43">
        <v>566</v>
      </c>
      <c r="V348" s="43">
        <v>544.95778346067573</v>
      </c>
      <c r="W348" s="54">
        <v>0.10078497777567884</v>
      </c>
    </row>
    <row r="349" spans="1:23">
      <c r="A349" s="42" t="s">
        <v>290</v>
      </c>
      <c r="B349" s="43" t="s">
        <v>286</v>
      </c>
      <c r="C349" s="61" t="s">
        <v>256</v>
      </c>
      <c r="D349" s="43">
        <v>103</v>
      </c>
      <c r="E349" s="49">
        <v>47</v>
      </c>
      <c r="F349" s="49">
        <v>49</v>
      </c>
      <c r="G349" s="49">
        <v>52.714089413397382</v>
      </c>
      <c r="H349" s="49">
        <v>46.785362243652344</v>
      </c>
      <c r="I349" s="49">
        <v>52.714089413397382</v>
      </c>
      <c r="J349" s="49">
        <v>36.131756674229152</v>
      </c>
      <c r="K349" s="49">
        <v>69.296422152565611</v>
      </c>
      <c r="L349" s="49">
        <v>16.582332739168226</v>
      </c>
      <c r="M349" s="64">
        <f t="shared" si="42"/>
        <v>5.7140894133973816</v>
      </c>
      <c r="N349" s="67">
        <f t="shared" si="43"/>
        <v>0.12157637049781662</v>
      </c>
      <c r="O349" s="70">
        <f t="shared" si="44"/>
        <v>1</v>
      </c>
      <c r="P349" s="58">
        <f t="shared" si="45"/>
        <v>2</v>
      </c>
      <c r="Q349" s="58">
        <f t="shared" si="46"/>
        <v>5.7140894133973816</v>
      </c>
      <c r="R349" s="58">
        <f t="shared" si="47"/>
        <v>0.21463775634765625</v>
      </c>
      <c r="S349" s="67">
        <f t="shared" si="48"/>
        <v>-1.8570447066986908</v>
      </c>
      <c r="T349" s="58" t="str">
        <f t="shared" si="49"/>
        <v>LSTM</v>
      </c>
      <c r="U349" s="43">
        <v>566</v>
      </c>
      <c r="V349" s="43">
        <v>544.95778346067573</v>
      </c>
      <c r="W349" s="54">
        <v>0.10078497777567884</v>
      </c>
    </row>
    <row r="350" spans="1:23">
      <c r="A350" s="42" t="s">
        <v>291</v>
      </c>
      <c r="B350" s="43" t="s">
        <v>286</v>
      </c>
      <c r="C350" s="61" t="s">
        <v>245</v>
      </c>
      <c r="D350" s="43">
        <v>92</v>
      </c>
      <c r="E350" s="49">
        <v>27</v>
      </c>
      <c r="F350" s="49">
        <v>26</v>
      </c>
      <c r="G350" s="49">
        <v>32.137762839034501</v>
      </c>
      <c r="H350" s="49">
        <v>35.143260955810547</v>
      </c>
      <c r="I350" s="49">
        <v>32.137762839034501</v>
      </c>
      <c r="J350" s="49">
        <v>21.907646018112331</v>
      </c>
      <c r="K350" s="49">
        <v>42.367879659956671</v>
      </c>
      <c r="L350" s="49">
        <v>10.23011682092217</v>
      </c>
      <c r="M350" s="64">
        <f t="shared" si="42"/>
        <v>5.1377628390345009</v>
      </c>
      <c r="N350" s="67">
        <f t="shared" si="43"/>
        <v>0.19028751255683338</v>
      </c>
      <c r="O350" s="70">
        <f t="shared" si="44"/>
        <v>1</v>
      </c>
      <c r="P350" s="58">
        <f t="shared" si="45"/>
        <v>1</v>
      </c>
      <c r="Q350" s="58">
        <f t="shared" si="46"/>
        <v>5.1377628390345009</v>
      </c>
      <c r="R350" s="58">
        <f t="shared" si="47"/>
        <v>8.1432609558105469</v>
      </c>
      <c r="S350" s="67">
        <f t="shared" si="48"/>
        <v>-4.1377628390345009</v>
      </c>
      <c r="T350" s="58" t="str">
        <f t="shared" si="49"/>
        <v>Seasonal naive</v>
      </c>
      <c r="U350" s="43">
        <v>415</v>
      </c>
      <c r="V350" s="43">
        <v>404.27432849504629</v>
      </c>
      <c r="W350" s="54">
        <v>0.12275558956959055</v>
      </c>
    </row>
    <row r="351" spans="1:23">
      <c r="A351" s="42" t="s">
        <v>291</v>
      </c>
      <c r="B351" s="43" t="s">
        <v>286</v>
      </c>
      <c r="C351" s="61" t="s">
        <v>246</v>
      </c>
      <c r="D351" s="43">
        <v>93</v>
      </c>
      <c r="E351" s="49">
        <v>37</v>
      </c>
      <c r="F351" s="49">
        <v>28</v>
      </c>
      <c r="G351" s="49">
        <v>32.723756558088439</v>
      </c>
      <c r="H351" s="49">
        <v>32.426021575927734</v>
      </c>
      <c r="I351" s="49">
        <v>32.723756558088439</v>
      </c>
      <c r="J351" s="49">
        <v>22.312734821183621</v>
      </c>
      <c r="K351" s="49">
        <v>43.134778294993254</v>
      </c>
      <c r="L351" s="49">
        <v>10.411021736904818</v>
      </c>
      <c r="M351" s="64">
        <f t="shared" si="42"/>
        <v>4.2762434419115607</v>
      </c>
      <c r="N351" s="67">
        <f t="shared" si="43"/>
        <v>0.11557414707869083</v>
      </c>
      <c r="O351" s="70">
        <f t="shared" si="44"/>
        <v>1</v>
      </c>
      <c r="P351" s="58">
        <f t="shared" si="45"/>
        <v>9</v>
      </c>
      <c r="Q351" s="58">
        <f t="shared" si="46"/>
        <v>4.2762434419115607</v>
      </c>
      <c r="R351" s="58">
        <f t="shared" si="47"/>
        <v>4.5739784240722656</v>
      </c>
      <c r="S351" s="67">
        <f t="shared" si="48"/>
        <v>0.52486183978760437</v>
      </c>
      <c r="T351" s="58" t="str">
        <f t="shared" si="49"/>
        <v>LightGBM</v>
      </c>
      <c r="U351" s="43">
        <v>415</v>
      </c>
      <c r="V351" s="43">
        <v>404.27432849504629</v>
      </c>
      <c r="W351" s="54">
        <v>0.12275558956959055</v>
      </c>
    </row>
    <row r="352" spans="1:23">
      <c r="A352" s="42" t="s">
        <v>291</v>
      </c>
      <c r="B352" s="43" t="s">
        <v>286</v>
      </c>
      <c r="C352" s="61" t="s">
        <v>247</v>
      </c>
      <c r="D352" s="43">
        <v>94</v>
      </c>
      <c r="E352" s="49">
        <v>32</v>
      </c>
      <c r="F352" s="49">
        <v>21</v>
      </c>
      <c r="G352" s="49">
        <v>29.629202895868449</v>
      </c>
      <c r="H352" s="49">
        <v>33.295337677001953</v>
      </c>
      <c r="I352" s="49">
        <v>29.629202895868449</v>
      </c>
      <c r="J352" s="49">
        <v>20.17351557990505</v>
      </c>
      <c r="K352" s="49">
        <v>39.084890211831848</v>
      </c>
      <c r="L352" s="49">
        <v>9.4556873159634005</v>
      </c>
      <c r="M352" s="64">
        <f t="shared" si="42"/>
        <v>2.370797104131551</v>
      </c>
      <c r="N352" s="67">
        <f t="shared" si="43"/>
        <v>7.4087409504110968E-2</v>
      </c>
      <c r="O352" s="70">
        <f t="shared" si="44"/>
        <v>1</v>
      </c>
      <c r="P352" s="58">
        <f t="shared" si="45"/>
        <v>11</v>
      </c>
      <c r="Q352" s="58">
        <f t="shared" si="46"/>
        <v>2.370797104131551</v>
      </c>
      <c r="R352" s="58">
        <f t="shared" si="47"/>
        <v>1.2953376770019531</v>
      </c>
      <c r="S352" s="67">
        <f t="shared" si="48"/>
        <v>0.7844729905334954</v>
      </c>
      <c r="T352" s="58" t="str">
        <f t="shared" si="49"/>
        <v>LSTM</v>
      </c>
      <c r="U352" s="43">
        <v>415</v>
      </c>
      <c r="V352" s="43">
        <v>404.27432849504629</v>
      </c>
      <c r="W352" s="54">
        <v>0.12275558956959055</v>
      </c>
    </row>
    <row r="353" spans="1:23">
      <c r="A353" s="42" t="s">
        <v>291</v>
      </c>
      <c r="B353" s="43" t="s">
        <v>286</v>
      </c>
      <c r="C353" s="61" t="s">
        <v>248</v>
      </c>
      <c r="D353" s="43">
        <v>95</v>
      </c>
      <c r="E353" s="49">
        <v>30</v>
      </c>
      <c r="F353" s="49">
        <v>29</v>
      </c>
      <c r="G353" s="49">
        <v>30.206912915236682</v>
      </c>
      <c r="H353" s="49">
        <v>33.411441802978516</v>
      </c>
      <c r="I353" s="49">
        <v>30.206912915236682</v>
      </c>
      <c r="J353" s="49">
        <v>20.572877983730795</v>
      </c>
      <c r="K353" s="49">
        <v>39.840947846742566</v>
      </c>
      <c r="L353" s="49">
        <v>9.6340349315058873</v>
      </c>
      <c r="M353" s="64">
        <f t="shared" si="42"/>
        <v>0.20691291523668198</v>
      </c>
      <c r="N353" s="67">
        <f t="shared" si="43"/>
        <v>6.8970971745560663E-3</v>
      </c>
      <c r="O353" s="70">
        <f t="shared" si="44"/>
        <v>1</v>
      </c>
      <c r="P353" s="58">
        <f t="shared" si="45"/>
        <v>1</v>
      </c>
      <c r="Q353" s="58">
        <f t="shared" si="46"/>
        <v>0.20691291523668198</v>
      </c>
      <c r="R353" s="58">
        <f t="shared" si="47"/>
        <v>3.4114418029785156</v>
      </c>
      <c r="S353" s="67">
        <f t="shared" si="48"/>
        <v>0.79308708476331802</v>
      </c>
      <c r="T353" s="58" t="str">
        <f t="shared" si="49"/>
        <v>LightGBM</v>
      </c>
      <c r="U353" s="43">
        <v>415</v>
      </c>
      <c r="V353" s="43">
        <v>404.27432849504629</v>
      </c>
      <c r="W353" s="54">
        <v>0.12275558956959055</v>
      </c>
    </row>
    <row r="354" spans="1:23">
      <c r="A354" s="42" t="s">
        <v>291</v>
      </c>
      <c r="B354" s="43" t="s">
        <v>286</v>
      </c>
      <c r="C354" s="61" t="s">
        <v>249</v>
      </c>
      <c r="D354" s="43">
        <v>96</v>
      </c>
      <c r="E354" s="49">
        <v>37</v>
      </c>
      <c r="F354" s="49">
        <v>25</v>
      </c>
      <c r="G354" s="49">
        <v>31.050900108118721</v>
      </c>
      <c r="H354" s="49">
        <v>33.198333740234375</v>
      </c>
      <c r="I354" s="49">
        <v>31.050900108118721</v>
      </c>
      <c r="J354" s="49">
        <v>21.156313864791173</v>
      </c>
      <c r="K354" s="49">
        <v>40.94548635144627</v>
      </c>
      <c r="L354" s="49">
        <v>9.8945862433275469</v>
      </c>
      <c r="M354" s="64">
        <f t="shared" si="42"/>
        <v>5.9490998918812785</v>
      </c>
      <c r="N354" s="67">
        <f t="shared" si="43"/>
        <v>0.16078648356435887</v>
      </c>
      <c r="O354" s="70">
        <f t="shared" si="44"/>
        <v>1</v>
      </c>
      <c r="P354" s="58">
        <f t="shared" si="45"/>
        <v>12</v>
      </c>
      <c r="Q354" s="58">
        <f t="shared" si="46"/>
        <v>5.9490998918812785</v>
      </c>
      <c r="R354" s="58">
        <f t="shared" si="47"/>
        <v>3.801666259765625</v>
      </c>
      <c r="S354" s="67">
        <f t="shared" si="48"/>
        <v>0.5042416756765602</v>
      </c>
      <c r="T354" s="58" t="str">
        <f t="shared" si="49"/>
        <v>LSTM</v>
      </c>
      <c r="U354" s="43">
        <v>415</v>
      </c>
      <c r="V354" s="43">
        <v>404.27432849504629</v>
      </c>
      <c r="W354" s="54">
        <v>0.12275558956959055</v>
      </c>
    </row>
    <row r="355" spans="1:23">
      <c r="A355" s="42" t="s">
        <v>291</v>
      </c>
      <c r="B355" s="43" t="s">
        <v>286</v>
      </c>
      <c r="C355" s="61" t="s">
        <v>250</v>
      </c>
      <c r="D355" s="43">
        <v>97</v>
      </c>
      <c r="E355" s="49">
        <v>31</v>
      </c>
      <c r="F355" s="49">
        <v>28</v>
      </c>
      <c r="G355" s="49">
        <v>30.462805205999</v>
      </c>
      <c r="H355" s="49">
        <v>36.355266571044922</v>
      </c>
      <c r="I355" s="49">
        <v>30.462805205999</v>
      </c>
      <c r="J355" s="49">
        <v>20.749772544900207</v>
      </c>
      <c r="K355" s="49">
        <v>40.175837867097798</v>
      </c>
      <c r="L355" s="49">
        <v>9.7130326610987936</v>
      </c>
      <c r="M355" s="64">
        <f t="shared" si="42"/>
        <v>0.53719479400099956</v>
      </c>
      <c r="N355" s="67">
        <f t="shared" si="43"/>
        <v>1.7328864322612891E-2</v>
      </c>
      <c r="O355" s="70">
        <f t="shared" si="44"/>
        <v>1</v>
      </c>
      <c r="P355" s="58">
        <f t="shared" si="45"/>
        <v>3</v>
      </c>
      <c r="Q355" s="58">
        <f t="shared" si="46"/>
        <v>0.53719479400099956</v>
      </c>
      <c r="R355" s="58">
        <f t="shared" si="47"/>
        <v>5.3552665710449219</v>
      </c>
      <c r="S355" s="67">
        <f t="shared" si="48"/>
        <v>0.82093506866633348</v>
      </c>
      <c r="T355" s="58" t="str">
        <f t="shared" si="49"/>
        <v>LightGBM</v>
      </c>
      <c r="U355" s="43">
        <v>415</v>
      </c>
      <c r="V355" s="43">
        <v>404.27432849504629</v>
      </c>
      <c r="W355" s="54">
        <v>0.12275558956959055</v>
      </c>
    </row>
    <row r="356" spans="1:23">
      <c r="A356" s="42" t="s">
        <v>291</v>
      </c>
      <c r="B356" s="43" t="s">
        <v>286</v>
      </c>
      <c r="C356" s="61" t="s">
        <v>251</v>
      </c>
      <c r="D356" s="43">
        <v>98</v>
      </c>
      <c r="E356" s="49">
        <v>31</v>
      </c>
      <c r="F356" s="49">
        <v>36</v>
      </c>
      <c r="G356" s="49">
        <v>32.758850438850921</v>
      </c>
      <c r="H356" s="49">
        <v>34.209911346435547</v>
      </c>
      <c r="I356" s="49">
        <v>32.758850438850921</v>
      </c>
      <c r="J356" s="49">
        <v>22.336994702631074</v>
      </c>
      <c r="K356" s="49">
        <v>43.180706175070767</v>
      </c>
      <c r="L356" s="49">
        <v>10.421855736219847</v>
      </c>
      <c r="M356" s="64">
        <f t="shared" si="42"/>
        <v>1.7588504388509207</v>
      </c>
      <c r="N356" s="67">
        <f t="shared" si="43"/>
        <v>5.6737110930674864E-2</v>
      </c>
      <c r="O356" s="70">
        <f t="shared" si="44"/>
        <v>1</v>
      </c>
      <c r="P356" s="58">
        <f t="shared" si="45"/>
        <v>5</v>
      </c>
      <c r="Q356" s="58">
        <f t="shared" si="46"/>
        <v>1.7588504388509207</v>
      </c>
      <c r="R356" s="58">
        <f t="shared" si="47"/>
        <v>3.2099113464355469</v>
      </c>
      <c r="S356" s="67">
        <f t="shared" si="48"/>
        <v>0.64822991222981585</v>
      </c>
      <c r="T356" s="58" t="str">
        <f t="shared" si="49"/>
        <v>LightGBM</v>
      </c>
      <c r="U356" s="43">
        <v>415</v>
      </c>
      <c r="V356" s="43">
        <v>404.27432849504629</v>
      </c>
      <c r="W356" s="54">
        <v>0.12275558956959055</v>
      </c>
    </row>
    <row r="357" spans="1:23">
      <c r="A357" s="42" t="s">
        <v>291</v>
      </c>
      <c r="B357" s="43" t="s">
        <v>286</v>
      </c>
      <c r="C357" s="61" t="s">
        <v>252</v>
      </c>
      <c r="D357" s="43">
        <v>99</v>
      </c>
      <c r="E357" s="49">
        <v>36</v>
      </c>
      <c r="F357" s="49">
        <v>34</v>
      </c>
      <c r="G357" s="49">
        <v>31.019841675956563</v>
      </c>
      <c r="H357" s="49">
        <v>34.303726196289062</v>
      </c>
      <c r="I357" s="49">
        <v>31.019841675956563</v>
      </c>
      <c r="J357" s="49">
        <v>21.134843629359043</v>
      </c>
      <c r="K357" s="49">
        <v>40.904839722554087</v>
      </c>
      <c r="L357" s="49">
        <v>9.88499804659752</v>
      </c>
      <c r="M357" s="64">
        <f t="shared" si="42"/>
        <v>4.9801583240434368</v>
      </c>
      <c r="N357" s="67">
        <f t="shared" si="43"/>
        <v>0.13833773122342879</v>
      </c>
      <c r="O357" s="70">
        <f t="shared" si="44"/>
        <v>1</v>
      </c>
      <c r="P357" s="58">
        <f t="shared" si="45"/>
        <v>2</v>
      </c>
      <c r="Q357" s="58">
        <f t="shared" si="46"/>
        <v>4.9801583240434368</v>
      </c>
      <c r="R357" s="58">
        <f t="shared" si="47"/>
        <v>1.6962738037109375</v>
      </c>
      <c r="S357" s="67">
        <f t="shared" si="48"/>
        <v>-1.4900791620217184</v>
      </c>
      <c r="T357" s="58" t="str">
        <f t="shared" si="49"/>
        <v>LSTM</v>
      </c>
      <c r="U357" s="43">
        <v>415</v>
      </c>
      <c r="V357" s="43">
        <v>404.27432849504629</v>
      </c>
      <c r="W357" s="54">
        <v>0.12275558956959055</v>
      </c>
    </row>
    <row r="358" spans="1:23">
      <c r="A358" s="42" t="s">
        <v>291</v>
      </c>
      <c r="B358" s="43" t="s">
        <v>286</v>
      </c>
      <c r="C358" s="61" t="s">
        <v>253</v>
      </c>
      <c r="D358" s="43">
        <v>100</v>
      </c>
      <c r="E358" s="49">
        <v>42</v>
      </c>
      <c r="F358" s="49">
        <v>44</v>
      </c>
      <c r="G358" s="49">
        <v>33.670395362736535</v>
      </c>
      <c r="H358" s="49">
        <v>35.512790679931641</v>
      </c>
      <c r="I358" s="49">
        <v>33.670395362736535</v>
      </c>
      <c r="J358" s="49">
        <v>22.967132245331506</v>
      </c>
      <c r="K358" s="49">
        <v>44.373658480141565</v>
      </c>
      <c r="L358" s="49">
        <v>10.703263117405031</v>
      </c>
      <c r="M358" s="64">
        <f t="shared" si="42"/>
        <v>8.3296046372634649</v>
      </c>
      <c r="N358" s="67">
        <f t="shared" si="43"/>
        <v>0.19832391993484441</v>
      </c>
      <c r="O358" s="70">
        <f t="shared" si="44"/>
        <v>1</v>
      </c>
      <c r="P358" s="58">
        <f t="shared" si="45"/>
        <v>2</v>
      </c>
      <c r="Q358" s="58">
        <f t="shared" si="46"/>
        <v>8.3296046372634649</v>
      </c>
      <c r="R358" s="58">
        <f t="shared" si="47"/>
        <v>6.4872093200683594</v>
      </c>
      <c r="S358" s="67">
        <f t="shared" si="48"/>
        <v>-3.1648023186317324</v>
      </c>
      <c r="T358" s="58" t="str">
        <f t="shared" si="49"/>
        <v>Seasonal naive</v>
      </c>
      <c r="U358" s="43">
        <v>415</v>
      </c>
      <c r="V358" s="43">
        <v>404.27432849504629</v>
      </c>
      <c r="W358" s="54">
        <v>0.12275558956959055</v>
      </c>
    </row>
    <row r="359" spans="1:23">
      <c r="A359" s="42" t="s">
        <v>291</v>
      </c>
      <c r="B359" s="43" t="s">
        <v>286</v>
      </c>
      <c r="C359" s="61" t="s">
        <v>254</v>
      </c>
      <c r="D359" s="43">
        <v>101</v>
      </c>
      <c r="E359" s="49">
        <v>43</v>
      </c>
      <c r="F359" s="49">
        <v>39</v>
      </c>
      <c r="G359" s="49">
        <v>38.608477605065417</v>
      </c>
      <c r="H359" s="49">
        <v>39.320556640625</v>
      </c>
      <c r="I359" s="49">
        <v>38.608477605065417</v>
      </c>
      <c r="J359" s="49">
        <v>26.38075556580344</v>
      </c>
      <c r="K359" s="49">
        <v>50.836199644327394</v>
      </c>
      <c r="L359" s="49">
        <v>12.227722039261979</v>
      </c>
      <c r="M359" s="64">
        <f t="shared" si="42"/>
        <v>4.391522394934583</v>
      </c>
      <c r="N359" s="67">
        <f t="shared" si="43"/>
        <v>0.10212842778917634</v>
      </c>
      <c r="O359" s="70">
        <f t="shared" si="44"/>
        <v>1</v>
      </c>
      <c r="P359" s="58">
        <f t="shared" si="45"/>
        <v>4</v>
      </c>
      <c r="Q359" s="58">
        <f t="shared" si="46"/>
        <v>4.391522394934583</v>
      </c>
      <c r="R359" s="58">
        <f t="shared" si="47"/>
        <v>3.679443359375</v>
      </c>
      <c r="S359" s="67">
        <f t="shared" si="48"/>
        <v>-9.7880598733645741E-2</v>
      </c>
      <c r="T359" s="58" t="str">
        <f t="shared" si="49"/>
        <v>LSTM</v>
      </c>
      <c r="U359" s="43">
        <v>415</v>
      </c>
      <c r="V359" s="43">
        <v>404.27432849504629</v>
      </c>
      <c r="W359" s="54">
        <v>0.12275558956959055</v>
      </c>
    </row>
    <row r="360" spans="1:23">
      <c r="A360" s="42" t="s">
        <v>291</v>
      </c>
      <c r="B360" s="43" t="s">
        <v>286</v>
      </c>
      <c r="C360" s="61" t="s">
        <v>255</v>
      </c>
      <c r="D360" s="43">
        <v>102</v>
      </c>
      <c r="E360" s="49">
        <v>34</v>
      </c>
      <c r="F360" s="49">
        <v>40</v>
      </c>
      <c r="G360" s="49">
        <v>40.288009123137066</v>
      </c>
      <c r="H360" s="49">
        <v>40.7386474609375</v>
      </c>
      <c r="I360" s="49">
        <v>40.288009123137066</v>
      </c>
      <c r="J360" s="49">
        <v>27.541790898186459</v>
      </c>
      <c r="K360" s="49">
        <v>53.034227348087668</v>
      </c>
      <c r="L360" s="49">
        <v>12.746218224950606</v>
      </c>
      <c r="M360" s="64">
        <f t="shared" si="42"/>
        <v>6.2880091231370656</v>
      </c>
      <c r="N360" s="67">
        <f t="shared" si="43"/>
        <v>0.184941444798149</v>
      </c>
      <c r="O360" s="70">
        <f t="shared" si="44"/>
        <v>1</v>
      </c>
      <c r="P360" s="58">
        <f t="shared" si="45"/>
        <v>6</v>
      </c>
      <c r="Q360" s="58">
        <f t="shared" si="46"/>
        <v>6.2880091231370656</v>
      </c>
      <c r="R360" s="58">
        <f t="shared" si="47"/>
        <v>6.7386474609375</v>
      </c>
      <c r="S360" s="67">
        <f t="shared" si="48"/>
        <v>-4.8001520522844343E-2</v>
      </c>
      <c r="T360" s="58" t="str">
        <f t="shared" si="49"/>
        <v>Seasonal naive</v>
      </c>
      <c r="U360" s="43">
        <v>415</v>
      </c>
      <c r="V360" s="43">
        <v>404.27432849504629</v>
      </c>
      <c r="W360" s="54">
        <v>0.12275558956959055</v>
      </c>
    </row>
    <row r="361" spans="1:23">
      <c r="A361" s="42" t="s">
        <v>291</v>
      </c>
      <c r="B361" s="43" t="s">
        <v>286</v>
      </c>
      <c r="C361" s="61" t="s">
        <v>256</v>
      </c>
      <c r="D361" s="43">
        <v>103</v>
      </c>
      <c r="E361" s="49">
        <v>35</v>
      </c>
      <c r="F361" s="49">
        <v>47</v>
      </c>
      <c r="G361" s="49">
        <v>41.717413766954039</v>
      </c>
      <c r="H361" s="49">
        <v>38.597930908203125</v>
      </c>
      <c r="I361" s="49">
        <v>41.717413766954039</v>
      </c>
      <c r="J361" s="49">
        <v>28.529917216678733</v>
      </c>
      <c r="K361" s="49">
        <v>54.904910317229344</v>
      </c>
      <c r="L361" s="49">
        <v>13.187496550275307</v>
      </c>
      <c r="M361" s="64">
        <f t="shared" si="42"/>
        <v>6.7174137669540386</v>
      </c>
      <c r="N361" s="67">
        <f t="shared" si="43"/>
        <v>0.19192610762725826</v>
      </c>
      <c r="O361" s="70">
        <f t="shared" si="44"/>
        <v>1</v>
      </c>
      <c r="P361" s="58">
        <f t="shared" si="45"/>
        <v>12</v>
      </c>
      <c r="Q361" s="58">
        <f t="shared" si="46"/>
        <v>6.7174137669540386</v>
      </c>
      <c r="R361" s="58">
        <f t="shared" si="47"/>
        <v>3.597930908203125</v>
      </c>
      <c r="S361" s="67">
        <f t="shared" si="48"/>
        <v>0.44021551942049675</v>
      </c>
      <c r="T361" s="58" t="str">
        <f t="shared" si="49"/>
        <v>LSTM</v>
      </c>
      <c r="U361" s="43">
        <v>415</v>
      </c>
      <c r="V361" s="43">
        <v>404.27432849504629</v>
      </c>
      <c r="W361" s="54">
        <v>0.12275558956959055</v>
      </c>
    </row>
    <row r="362" spans="1:23">
      <c r="A362" s="42" t="s">
        <v>292</v>
      </c>
      <c r="B362" s="43" t="s">
        <v>286</v>
      </c>
      <c r="C362" s="61" t="s">
        <v>245</v>
      </c>
      <c r="D362" s="43">
        <v>92</v>
      </c>
      <c r="E362" s="49">
        <v>18</v>
      </c>
      <c r="F362" s="49">
        <v>29</v>
      </c>
      <c r="G362" s="49">
        <v>21.011034616463615</v>
      </c>
      <c r="H362" s="49">
        <v>20.985132217407227</v>
      </c>
      <c r="I362" s="49">
        <v>21.011034616463615</v>
      </c>
      <c r="J362" s="49">
        <v>14.215903135513429</v>
      </c>
      <c r="K362" s="49">
        <v>27.806166097413801</v>
      </c>
      <c r="L362" s="49">
        <v>6.7951314809501868</v>
      </c>
      <c r="M362" s="64">
        <f t="shared" si="42"/>
        <v>3.0110346164636148</v>
      </c>
      <c r="N362" s="67">
        <f t="shared" si="43"/>
        <v>0.16727970091464528</v>
      </c>
      <c r="O362" s="70">
        <f t="shared" si="44"/>
        <v>1</v>
      </c>
      <c r="P362" s="58">
        <f t="shared" si="45"/>
        <v>11</v>
      </c>
      <c r="Q362" s="58">
        <f t="shared" si="46"/>
        <v>3.0110346164636148</v>
      </c>
      <c r="R362" s="58">
        <f t="shared" si="47"/>
        <v>2.9851322174072266</v>
      </c>
      <c r="S362" s="67">
        <f t="shared" si="48"/>
        <v>0.72626958032148958</v>
      </c>
      <c r="T362" s="58" t="str">
        <f t="shared" si="49"/>
        <v>LSTM</v>
      </c>
      <c r="U362" s="43">
        <v>320</v>
      </c>
      <c r="V362" s="43">
        <v>325.50945318745732</v>
      </c>
      <c r="W362" s="54">
        <v>0.12642664455078173</v>
      </c>
    </row>
    <row r="363" spans="1:23">
      <c r="A363" s="42" t="s">
        <v>292</v>
      </c>
      <c r="B363" s="43" t="s">
        <v>286</v>
      </c>
      <c r="C363" s="61" t="s">
        <v>246</v>
      </c>
      <c r="D363" s="43">
        <v>93</v>
      </c>
      <c r="E363" s="49">
        <v>25</v>
      </c>
      <c r="F363" s="49">
        <v>25</v>
      </c>
      <c r="G363" s="49">
        <v>22.649515731013114</v>
      </c>
      <c r="H363" s="49">
        <v>21.020444869995117</v>
      </c>
      <c r="I363" s="49">
        <v>22.649515731013114</v>
      </c>
      <c r="J363" s="49">
        <v>15.348560930240879</v>
      </c>
      <c r="K363" s="49">
        <v>29.950470531785349</v>
      </c>
      <c r="L363" s="49">
        <v>7.3009548007722351</v>
      </c>
      <c r="M363" s="64">
        <f t="shared" si="42"/>
        <v>2.3504842689868859</v>
      </c>
      <c r="N363" s="67">
        <f t="shared" si="43"/>
        <v>9.4019370759475432E-2</v>
      </c>
      <c r="O363" s="70">
        <f t="shared" si="44"/>
        <v>1</v>
      </c>
      <c r="P363" s="58">
        <f t="shared" si="45"/>
        <v>0</v>
      </c>
      <c r="Q363" s="58">
        <f t="shared" si="46"/>
        <v>2.3504842689868859</v>
      </c>
      <c r="R363" s="58">
        <f t="shared" si="47"/>
        <v>3.9795551300048828</v>
      </c>
      <c r="S363" s="67">
        <f t="shared" si="48"/>
        <v>0</v>
      </c>
      <c r="T363" s="58" t="str">
        <f t="shared" si="49"/>
        <v>Seasonal naive</v>
      </c>
      <c r="U363" s="43">
        <v>320</v>
      </c>
      <c r="V363" s="43">
        <v>325.50945318745732</v>
      </c>
      <c r="W363" s="54">
        <v>0.12642664455078173</v>
      </c>
    </row>
    <row r="364" spans="1:23">
      <c r="A364" s="42" t="s">
        <v>292</v>
      </c>
      <c r="B364" s="43" t="s">
        <v>286</v>
      </c>
      <c r="C364" s="61" t="s">
        <v>247</v>
      </c>
      <c r="D364" s="43">
        <v>94</v>
      </c>
      <c r="E364" s="49">
        <v>22</v>
      </c>
      <c r="F364" s="49">
        <v>22</v>
      </c>
      <c r="G364" s="49">
        <v>25.041166590954873</v>
      </c>
      <c r="H364" s="49">
        <v>23.094209671020508</v>
      </c>
      <c r="I364" s="49">
        <v>25.041166590954873</v>
      </c>
      <c r="J364" s="49">
        <v>17.001873845919167</v>
      </c>
      <c r="K364" s="49">
        <v>33.080459335990582</v>
      </c>
      <c r="L364" s="49">
        <v>8.0392927450357057</v>
      </c>
      <c r="M364" s="64">
        <f t="shared" si="42"/>
        <v>3.0411665909548731</v>
      </c>
      <c r="N364" s="67">
        <f t="shared" si="43"/>
        <v>0.13823484504340333</v>
      </c>
      <c r="O364" s="70">
        <f t="shared" si="44"/>
        <v>1</v>
      </c>
      <c r="P364" s="58">
        <f t="shared" si="45"/>
        <v>0</v>
      </c>
      <c r="Q364" s="58">
        <f t="shared" si="46"/>
        <v>3.0411665909548731</v>
      </c>
      <c r="R364" s="58">
        <f t="shared" si="47"/>
        <v>1.0942096710205078</v>
      </c>
      <c r="S364" s="67">
        <f t="shared" si="48"/>
        <v>0</v>
      </c>
      <c r="T364" s="58" t="str">
        <f t="shared" si="49"/>
        <v>Seasonal naive</v>
      </c>
      <c r="U364" s="43">
        <v>320</v>
      </c>
      <c r="V364" s="43">
        <v>325.50945318745732</v>
      </c>
      <c r="W364" s="54">
        <v>0.12642664455078173</v>
      </c>
    </row>
    <row r="365" spans="1:23">
      <c r="A365" s="42" t="s">
        <v>292</v>
      </c>
      <c r="B365" s="43" t="s">
        <v>286</v>
      </c>
      <c r="C365" s="61" t="s">
        <v>248</v>
      </c>
      <c r="D365" s="43">
        <v>95</v>
      </c>
      <c r="E365" s="49">
        <v>28</v>
      </c>
      <c r="F365" s="49">
        <v>31</v>
      </c>
      <c r="G365" s="49">
        <v>23.29530087048192</v>
      </c>
      <c r="H365" s="49">
        <v>24.782129287719727</v>
      </c>
      <c r="I365" s="49">
        <v>23.29530087048192</v>
      </c>
      <c r="J365" s="49">
        <v>15.794982659147781</v>
      </c>
      <c r="K365" s="49">
        <v>30.79561908181606</v>
      </c>
      <c r="L365" s="49">
        <v>7.5003182113341387</v>
      </c>
      <c r="M365" s="64">
        <f t="shared" si="42"/>
        <v>4.7046991295180796</v>
      </c>
      <c r="N365" s="67">
        <f t="shared" si="43"/>
        <v>0.16802496891135998</v>
      </c>
      <c r="O365" s="70">
        <f t="shared" si="44"/>
        <v>1</v>
      </c>
      <c r="P365" s="58">
        <f t="shared" si="45"/>
        <v>3</v>
      </c>
      <c r="Q365" s="58">
        <f t="shared" si="46"/>
        <v>4.7046991295180796</v>
      </c>
      <c r="R365" s="58">
        <f t="shared" si="47"/>
        <v>3.2178707122802734</v>
      </c>
      <c r="S365" s="67">
        <f t="shared" si="48"/>
        <v>-0.56823304317269319</v>
      </c>
      <c r="T365" s="58" t="str">
        <f t="shared" si="49"/>
        <v>Seasonal naive</v>
      </c>
      <c r="U365" s="43">
        <v>320</v>
      </c>
      <c r="V365" s="43">
        <v>325.50945318745732</v>
      </c>
      <c r="W365" s="54">
        <v>0.12642664455078173</v>
      </c>
    </row>
    <row r="366" spans="1:23">
      <c r="A366" s="42" t="s">
        <v>292</v>
      </c>
      <c r="B366" s="43" t="s">
        <v>286</v>
      </c>
      <c r="C366" s="61" t="s">
        <v>249</v>
      </c>
      <c r="D366" s="43">
        <v>96</v>
      </c>
      <c r="E366" s="49">
        <v>28</v>
      </c>
      <c r="F366" s="49">
        <v>26</v>
      </c>
      <c r="G366" s="49">
        <v>26.768699389575882</v>
      </c>
      <c r="H366" s="49">
        <v>26.885948181152344</v>
      </c>
      <c r="I366" s="49">
        <v>26.768699389575882</v>
      </c>
      <c r="J366" s="49">
        <v>18.196091754584785</v>
      </c>
      <c r="K366" s="49">
        <v>35.34130702456698</v>
      </c>
      <c r="L366" s="49">
        <v>8.5726076349910976</v>
      </c>
      <c r="M366" s="64">
        <f t="shared" si="42"/>
        <v>1.2313006104241175</v>
      </c>
      <c r="N366" s="67">
        <f t="shared" si="43"/>
        <v>4.3975021800861339E-2</v>
      </c>
      <c r="O366" s="70">
        <f t="shared" si="44"/>
        <v>1</v>
      </c>
      <c r="P366" s="58">
        <f t="shared" si="45"/>
        <v>2</v>
      </c>
      <c r="Q366" s="58">
        <f t="shared" si="46"/>
        <v>1.2313006104241175</v>
      </c>
      <c r="R366" s="58">
        <f t="shared" si="47"/>
        <v>1.1140518188476562</v>
      </c>
      <c r="S366" s="67">
        <f t="shared" si="48"/>
        <v>0.38434969478794123</v>
      </c>
      <c r="T366" s="58" t="str">
        <f t="shared" si="49"/>
        <v>LSTM</v>
      </c>
      <c r="U366" s="43">
        <v>320</v>
      </c>
      <c r="V366" s="43">
        <v>325.50945318745732</v>
      </c>
      <c r="W366" s="54">
        <v>0.12642664455078173</v>
      </c>
    </row>
    <row r="367" spans="1:23">
      <c r="A367" s="42" t="s">
        <v>292</v>
      </c>
      <c r="B367" s="43" t="s">
        <v>286</v>
      </c>
      <c r="C367" s="61" t="s">
        <v>250</v>
      </c>
      <c r="D367" s="43">
        <v>97</v>
      </c>
      <c r="E367" s="49">
        <v>22</v>
      </c>
      <c r="F367" s="49">
        <v>25</v>
      </c>
      <c r="G367" s="49">
        <v>27.491217291094127</v>
      </c>
      <c r="H367" s="49">
        <v>28.656435012817383</v>
      </c>
      <c r="I367" s="49">
        <v>27.491217291094127</v>
      </c>
      <c r="J367" s="49">
        <v>18.695557708581923</v>
      </c>
      <c r="K367" s="49">
        <v>36.286876873606332</v>
      </c>
      <c r="L367" s="49">
        <v>8.7956595825122026</v>
      </c>
      <c r="M367" s="64">
        <f t="shared" si="42"/>
        <v>5.4912172910941273</v>
      </c>
      <c r="N367" s="67">
        <f t="shared" si="43"/>
        <v>0.24960078595882396</v>
      </c>
      <c r="O367" s="70">
        <f t="shared" si="44"/>
        <v>1</v>
      </c>
      <c r="P367" s="58">
        <f t="shared" si="45"/>
        <v>3</v>
      </c>
      <c r="Q367" s="58">
        <f t="shared" si="46"/>
        <v>5.4912172910941273</v>
      </c>
      <c r="R367" s="58">
        <f t="shared" si="47"/>
        <v>6.6564350128173828</v>
      </c>
      <c r="S367" s="67">
        <f t="shared" si="48"/>
        <v>-0.83040576369804242</v>
      </c>
      <c r="T367" s="58" t="str">
        <f t="shared" si="49"/>
        <v>Seasonal naive</v>
      </c>
      <c r="U367" s="43">
        <v>320</v>
      </c>
      <c r="V367" s="43">
        <v>325.50945318745732</v>
      </c>
      <c r="W367" s="54">
        <v>0.12642664455078173</v>
      </c>
    </row>
    <row r="368" spans="1:23">
      <c r="A368" s="42" t="s">
        <v>292</v>
      </c>
      <c r="B368" s="43" t="s">
        <v>286</v>
      </c>
      <c r="C368" s="61" t="s">
        <v>251</v>
      </c>
      <c r="D368" s="43">
        <v>98</v>
      </c>
      <c r="E368" s="49">
        <v>22</v>
      </c>
      <c r="F368" s="49">
        <v>32</v>
      </c>
      <c r="G368" s="49">
        <v>27.381478548446921</v>
      </c>
      <c r="H368" s="49">
        <v>26.352407455444336</v>
      </c>
      <c r="I368" s="49">
        <v>27.381478548446921</v>
      </c>
      <c r="J368" s="49">
        <v>18.619696936590589</v>
      </c>
      <c r="K368" s="49">
        <v>36.143260160303257</v>
      </c>
      <c r="L368" s="49">
        <v>8.7617816118563319</v>
      </c>
      <c r="M368" s="64">
        <f t="shared" si="42"/>
        <v>5.3814785484469212</v>
      </c>
      <c r="N368" s="67">
        <f t="shared" si="43"/>
        <v>0.24461266129304188</v>
      </c>
      <c r="O368" s="70">
        <f t="shared" si="44"/>
        <v>1</v>
      </c>
      <c r="P368" s="58">
        <f t="shared" si="45"/>
        <v>10</v>
      </c>
      <c r="Q368" s="58">
        <f t="shared" si="46"/>
        <v>5.3814785484469212</v>
      </c>
      <c r="R368" s="58">
        <f t="shared" si="47"/>
        <v>4.3524074554443359</v>
      </c>
      <c r="S368" s="67">
        <f t="shared" si="48"/>
        <v>0.46185214515530792</v>
      </c>
      <c r="T368" s="58" t="str">
        <f t="shared" si="49"/>
        <v>LSTM</v>
      </c>
      <c r="U368" s="43">
        <v>320</v>
      </c>
      <c r="V368" s="43">
        <v>325.50945318745732</v>
      </c>
      <c r="W368" s="54">
        <v>0.12642664455078173</v>
      </c>
    </row>
    <row r="369" spans="1:23">
      <c r="A369" s="42" t="s">
        <v>292</v>
      </c>
      <c r="B369" s="43" t="s">
        <v>286</v>
      </c>
      <c r="C369" s="61" t="s">
        <v>252</v>
      </c>
      <c r="D369" s="43">
        <v>99</v>
      </c>
      <c r="E369" s="49">
        <v>26</v>
      </c>
      <c r="F369" s="49">
        <v>36</v>
      </c>
      <c r="G369" s="49">
        <v>28.467661188448716</v>
      </c>
      <c r="H369" s="49">
        <v>25.91942024230957</v>
      </c>
      <c r="I369" s="49">
        <v>28.467661188448716</v>
      </c>
      <c r="J369" s="49">
        <v>19.370558953107597</v>
      </c>
      <c r="K369" s="49">
        <v>37.564763423789834</v>
      </c>
      <c r="L369" s="49">
        <v>9.0971022353411168</v>
      </c>
      <c r="M369" s="64">
        <f t="shared" si="42"/>
        <v>2.4676611884487158</v>
      </c>
      <c r="N369" s="67">
        <f t="shared" si="43"/>
        <v>9.4910045709565988E-2</v>
      </c>
      <c r="O369" s="70">
        <f t="shared" si="44"/>
        <v>1</v>
      </c>
      <c r="P369" s="58">
        <f t="shared" si="45"/>
        <v>10</v>
      </c>
      <c r="Q369" s="58">
        <f t="shared" si="46"/>
        <v>2.4676611884487158</v>
      </c>
      <c r="R369" s="58">
        <f t="shared" si="47"/>
        <v>8.0579757690429688E-2</v>
      </c>
      <c r="S369" s="67">
        <f t="shared" si="48"/>
        <v>0.75323388115512846</v>
      </c>
      <c r="T369" s="58" t="str">
        <f t="shared" si="49"/>
        <v>LSTM</v>
      </c>
      <c r="U369" s="43">
        <v>320</v>
      </c>
      <c r="V369" s="43">
        <v>325.50945318745732</v>
      </c>
      <c r="W369" s="54">
        <v>0.12642664455078173</v>
      </c>
    </row>
    <row r="370" spans="1:23">
      <c r="A370" s="42" t="s">
        <v>292</v>
      </c>
      <c r="B370" s="43" t="s">
        <v>286</v>
      </c>
      <c r="C370" s="61" t="s">
        <v>253</v>
      </c>
      <c r="D370" s="43">
        <v>100</v>
      </c>
      <c r="E370" s="49">
        <v>30</v>
      </c>
      <c r="F370" s="49">
        <v>26</v>
      </c>
      <c r="G370" s="49">
        <v>27.081322725736261</v>
      </c>
      <c r="H370" s="49">
        <v>28.406436920166016</v>
      </c>
      <c r="I370" s="49">
        <v>27.081322725736261</v>
      </c>
      <c r="J370" s="49">
        <v>18.412203649541297</v>
      </c>
      <c r="K370" s="49">
        <v>35.750441801931224</v>
      </c>
      <c r="L370" s="49">
        <v>8.6691190761949617</v>
      </c>
      <c r="M370" s="64">
        <f t="shared" si="42"/>
        <v>2.9186772742637395</v>
      </c>
      <c r="N370" s="67">
        <f t="shared" si="43"/>
        <v>9.7289242475457977E-2</v>
      </c>
      <c r="O370" s="70">
        <f t="shared" si="44"/>
        <v>1</v>
      </c>
      <c r="P370" s="58">
        <f t="shared" si="45"/>
        <v>4</v>
      </c>
      <c r="Q370" s="58">
        <f t="shared" si="46"/>
        <v>2.9186772742637395</v>
      </c>
      <c r="R370" s="58">
        <f t="shared" si="47"/>
        <v>1.5935630798339844</v>
      </c>
      <c r="S370" s="67">
        <f t="shared" si="48"/>
        <v>0.27033068143406513</v>
      </c>
      <c r="T370" s="58" t="str">
        <f t="shared" si="49"/>
        <v>LSTM</v>
      </c>
      <c r="U370" s="43">
        <v>320</v>
      </c>
      <c r="V370" s="43">
        <v>325.50945318745732</v>
      </c>
      <c r="W370" s="54">
        <v>0.12642664455078173</v>
      </c>
    </row>
    <row r="371" spans="1:23">
      <c r="A371" s="42" t="s">
        <v>292</v>
      </c>
      <c r="B371" s="43" t="s">
        <v>286</v>
      </c>
      <c r="C371" s="61" t="s">
        <v>254</v>
      </c>
      <c r="D371" s="43">
        <v>101</v>
      </c>
      <c r="E371" s="49">
        <v>34</v>
      </c>
      <c r="F371" s="49">
        <v>27</v>
      </c>
      <c r="G371" s="49">
        <v>27.731624748796385</v>
      </c>
      <c r="H371" s="49">
        <v>28.949058532714844</v>
      </c>
      <c r="I371" s="49">
        <v>27.731624748796385</v>
      </c>
      <c r="J371" s="49">
        <v>18.86174783336218</v>
      </c>
      <c r="K371" s="49">
        <v>36.601501664230589</v>
      </c>
      <c r="L371" s="49">
        <v>8.8698769154342063</v>
      </c>
      <c r="M371" s="64">
        <f t="shared" si="42"/>
        <v>6.2683752512036151</v>
      </c>
      <c r="N371" s="67">
        <f t="shared" si="43"/>
        <v>0.18436397797657691</v>
      </c>
      <c r="O371" s="70">
        <f t="shared" si="44"/>
        <v>1</v>
      </c>
      <c r="P371" s="58">
        <f t="shared" si="45"/>
        <v>7</v>
      </c>
      <c r="Q371" s="58">
        <f t="shared" si="46"/>
        <v>6.2683752512036151</v>
      </c>
      <c r="R371" s="58">
        <f t="shared" si="47"/>
        <v>5.0509414672851562</v>
      </c>
      <c r="S371" s="67">
        <f t="shared" si="48"/>
        <v>0.10451782125662645</v>
      </c>
      <c r="T371" s="58" t="str">
        <f t="shared" si="49"/>
        <v>LSTM</v>
      </c>
      <c r="U371" s="43">
        <v>320</v>
      </c>
      <c r="V371" s="43">
        <v>325.50945318745732</v>
      </c>
      <c r="W371" s="54">
        <v>0.12642664455078173</v>
      </c>
    </row>
    <row r="372" spans="1:23">
      <c r="A372" s="42" t="s">
        <v>292</v>
      </c>
      <c r="B372" s="43" t="s">
        <v>286</v>
      </c>
      <c r="C372" s="61" t="s">
        <v>255</v>
      </c>
      <c r="D372" s="43">
        <v>102</v>
      </c>
      <c r="E372" s="49">
        <v>29</v>
      </c>
      <c r="F372" s="49">
        <v>29</v>
      </c>
      <c r="G372" s="49">
        <v>32.283901852882877</v>
      </c>
      <c r="H372" s="49">
        <v>30.879026412963867</v>
      </c>
      <c r="I372" s="49">
        <v>32.283901852882877</v>
      </c>
      <c r="J372" s="49">
        <v>22.00866975996648</v>
      </c>
      <c r="K372" s="49">
        <v>42.559133945799275</v>
      </c>
      <c r="L372" s="49">
        <v>10.275232092916397</v>
      </c>
      <c r="M372" s="64">
        <f t="shared" si="42"/>
        <v>3.2839018528828774</v>
      </c>
      <c r="N372" s="67">
        <f t="shared" si="43"/>
        <v>0.11323799492699577</v>
      </c>
      <c r="O372" s="70">
        <f t="shared" si="44"/>
        <v>1</v>
      </c>
      <c r="P372" s="58">
        <f t="shared" si="45"/>
        <v>0</v>
      </c>
      <c r="Q372" s="58">
        <f t="shared" si="46"/>
        <v>3.2839018528828774</v>
      </c>
      <c r="R372" s="58">
        <f t="shared" si="47"/>
        <v>1.8790264129638672</v>
      </c>
      <c r="S372" s="67">
        <f t="shared" si="48"/>
        <v>0</v>
      </c>
      <c r="T372" s="58" t="str">
        <f t="shared" si="49"/>
        <v>Seasonal naive</v>
      </c>
      <c r="U372" s="43">
        <v>320</v>
      </c>
      <c r="V372" s="43">
        <v>325.50945318745732</v>
      </c>
      <c r="W372" s="54">
        <v>0.12642664455078173</v>
      </c>
    </row>
    <row r="373" spans="1:23">
      <c r="A373" s="42" t="s">
        <v>292</v>
      </c>
      <c r="B373" s="43" t="s">
        <v>286</v>
      </c>
      <c r="C373" s="61" t="s">
        <v>256</v>
      </c>
      <c r="D373" s="43">
        <v>103</v>
      </c>
      <c r="E373" s="49">
        <v>36</v>
      </c>
      <c r="F373" s="49">
        <v>24</v>
      </c>
      <c r="G373" s="49">
        <v>36.30652963356259</v>
      </c>
      <c r="H373" s="49">
        <v>31.769086837768555</v>
      </c>
      <c r="I373" s="49">
        <v>36.30652963356259</v>
      </c>
      <c r="J373" s="49">
        <v>24.789452932024467</v>
      </c>
      <c r="K373" s="49">
        <v>47.823606335100713</v>
      </c>
      <c r="L373" s="49">
        <v>11.517076701538123</v>
      </c>
      <c r="M373" s="64">
        <f t="shared" si="42"/>
        <v>0.30652963356259022</v>
      </c>
      <c r="N373" s="67">
        <f t="shared" si="43"/>
        <v>8.5147120434052835E-3</v>
      </c>
      <c r="O373" s="70">
        <f t="shared" si="44"/>
        <v>1</v>
      </c>
      <c r="P373" s="58">
        <f t="shared" si="45"/>
        <v>12</v>
      </c>
      <c r="Q373" s="58">
        <f t="shared" si="46"/>
        <v>0.30652963356259022</v>
      </c>
      <c r="R373" s="58">
        <f t="shared" si="47"/>
        <v>4.2309131622314453</v>
      </c>
      <c r="S373" s="67">
        <f t="shared" si="48"/>
        <v>0.97445586386978411</v>
      </c>
      <c r="T373" s="58" t="str">
        <f t="shared" si="49"/>
        <v>LightGBM</v>
      </c>
      <c r="U373" s="43">
        <v>320</v>
      </c>
      <c r="V373" s="43">
        <v>325.50945318745732</v>
      </c>
      <c r="W373" s="54">
        <v>0.12642664455078173</v>
      </c>
    </row>
    <row r="374" spans="1:23">
      <c r="A374" s="42" t="s">
        <v>293</v>
      </c>
      <c r="B374" s="43" t="s">
        <v>286</v>
      </c>
      <c r="C374" s="61" t="s">
        <v>245</v>
      </c>
      <c r="D374" s="43">
        <v>92</v>
      </c>
      <c r="E374" s="49">
        <v>50</v>
      </c>
      <c r="F374" s="49">
        <v>38</v>
      </c>
      <c r="G374" s="49">
        <v>42.328808305621848</v>
      </c>
      <c r="H374" s="49">
        <v>40.287975311279297</v>
      </c>
      <c r="I374" s="49">
        <v>42.328808305621848</v>
      </c>
      <c r="J374" s="49">
        <v>28.952565231188373</v>
      </c>
      <c r="K374" s="49">
        <v>55.705051380055323</v>
      </c>
      <c r="L374" s="49">
        <v>13.376243074433477</v>
      </c>
      <c r="M374" s="64">
        <f t="shared" si="42"/>
        <v>7.6711916943781517</v>
      </c>
      <c r="N374" s="67">
        <f t="shared" si="43"/>
        <v>0.15342383388756303</v>
      </c>
      <c r="O374" s="70">
        <f t="shared" si="44"/>
        <v>1</v>
      </c>
      <c r="P374" s="58">
        <f t="shared" si="45"/>
        <v>12</v>
      </c>
      <c r="Q374" s="58">
        <f t="shared" si="46"/>
        <v>7.6711916943781517</v>
      </c>
      <c r="R374" s="58">
        <f t="shared" si="47"/>
        <v>9.7120246887207031</v>
      </c>
      <c r="S374" s="67">
        <f t="shared" si="48"/>
        <v>0.36073402546848732</v>
      </c>
      <c r="T374" s="58" t="str">
        <f t="shared" si="49"/>
        <v>LightGBM</v>
      </c>
      <c r="U374" s="43">
        <v>534</v>
      </c>
      <c r="V374" s="43">
        <v>518.9850806880263</v>
      </c>
      <c r="W374" s="54">
        <v>9.8958268163610072E-2</v>
      </c>
    </row>
    <row r="375" spans="1:23">
      <c r="A375" s="42" t="s">
        <v>293</v>
      </c>
      <c r="B375" s="43" t="s">
        <v>286</v>
      </c>
      <c r="C375" s="61" t="s">
        <v>246</v>
      </c>
      <c r="D375" s="43">
        <v>93</v>
      </c>
      <c r="E375" s="49">
        <v>39</v>
      </c>
      <c r="F375" s="49">
        <v>31</v>
      </c>
      <c r="G375" s="49">
        <v>39.08200755248231</v>
      </c>
      <c r="H375" s="49">
        <v>43.088603973388672</v>
      </c>
      <c r="I375" s="49">
        <v>39.08200755248231</v>
      </c>
      <c r="J375" s="49">
        <v>26.708099824590391</v>
      </c>
      <c r="K375" s="49">
        <v>51.455915280374228</v>
      </c>
      <c r="L375" s="49">
        <v>12.37390772789192</v>
      </c>
      <c r="M375" s="64">
        <f t="shared" si="42"/>
        <v>8.200755248230962E-2</v>
      </c>
      <c r="N375" s="67">
        <f t="shared" si="43"/>
        <v>2.1027577559566569E-3</v>
      </c>
      <c r="O375" s="70">
        <f t="shared" si="44"/>
        <v>1</v>
      </c>
      <c r="P375" s="58">
        <f t="shared" si="45"/>
        <v>8</v>
      </c>
      <c r="Q375" s="58">
        <f t="shared" si="46"/>
        <v>8.200755248230962E-2</v>
      </c>
      <c r="R375" s="58">
        <f t="shared" si="47"/>
        <v>4.0886039733886719</v>
      </c>
      <c r="S375" s="67">
        <f t="shared" si="48"/>
        <v>0.9897490559397113</v>
      </c>
      <c r="T375" s="58" t="str">
        <f t="shared" si="49"/>
        <v>LightGBM</v>
      </c>
      <c r="U375" s="43">
        <v>534</v>
      </c>
      <c r="V375" s="43">
        <v>518.9850806880263</v>
      </c>
      <c r="W375" s="54">
        <v>9.8958268163610072E-2</v>
      </c>
    </row>
    <row r="376" spans="1:23">
      <c r="A376" s="42" t="s">
        <v>293</v>
      </c>
      <c r="B376" s="43" t="s">
        <v>286</v>
      </c>
      <c r="C376" s="61" t="s">
        <v>247</v>
      </c>
      <c r="D376" s="43">
        <v>94</v>
      </c>
      <c r="E376" s="49">
        <v>42</v>
      </c>
      <c r="F376" s="49">
        <v>30</v>
      </c>
      <c r="G376" s="49">
        <v>38.695163750872183</v>
      </c>
      <c r="H376" s="49">
        <v>40.168018341064453</v>
      </c>
      <c r="I376" s="49">
        <v>38.695163750872183</v>
      </c>
      <c r="J376" s="49">
        <v>26.440680418077314</v>
      </c>
      <c r="K376" s="49">
        <v>50.949647083667053</v>
      </c>
      <c r="L376" s="49">
        <v>12.254483332794869</v>
      </c>
      <c r="M376" s="64">
        <f t="shared" si="42"/>
        <v>3.3048362491278169</v>
      </c>
      <c r="N376" s="67">
        <f t="shared" si="43"/>
        <v>7.8686577360186111E-2</v>
      </c>
      <c r="O376" s="70">
        <f t="shared" si="44"/>
        <v>1</v>
      </c>
      <c r="P376" s="58">
        <f t="shared" si="45"/>
        <v>12</v>
      </c>
      <c r="Q376" s="58">
        <f t="shared" si="46"/>
        <v>3.3048362491278169</v>
      </c>
      <c r="R376" s="58">
        <f t="shared" si="47"/>
        <v>1.8319816589355469</v>
      </c>
      <c r="S376" s="67">
        <f t="shared" si="48"/>
        <v>0.72459697923934852</v>
      </c>
      <c r="T376" s="58" t="str">
        <f t="shared" si="49"/>
        <v>LSTM</v>
      </c>
      <c r="U376" s="43">
        <v>534</v>
      </c>
      <c r="V376" s="43">
        <v>518.9850806880263</v>
      </c>
      <c r="W376" s="54">
        <v>9.8958268163610072E-2</v>
      </c>
    </row>
    <row r="377" spans="1:23">
      <c r="A377" s="42" t="s">
        <v>293</v>
      </c>
      <c r="B377" s="43" t="s">
        <v>286</v>
      </c>
      <c r="C377" s="61" t="s">
        <v>248</v>
      </c>
      <c r="D377" s="43">
        <v>95</v>
      </c>
      <c r="E377" s="49">
        <v>36</v>
      </c>
      <c r="F377" s="49">
        <v>29</v>
      </c>
      <c r="G377" s="49">
        <v>38.565413698780652</v>
      </c>
      <c r="H377" s="49">
        <v>41.734272003173828</v>
      </c>
      <c r="I377" s="49">
        <v>38.565413698780652</v>
      </c>
      <c r="J377" s="49">
        <v>26.350986123426765</v>
      </c>
      <c r="K377" s="49">
        <v>50.77984127413454</v>
      </c>
      <c r="L377" s="49">
        <v>12.21442757535389</v>
      </c>
      <c r="M377" s="64">
        <f t="shared" si="42"/>
        <v>2.5654136987806524</v>
      </c>
      <c r="N377" s="67">
        <f t="shared" si="43"/>
        <v>7.1261491632795895E-2</v>
      </c>
      <c r="O377" s="70">
        <f t="shared" si="44"/>
        <v>1</v>
      </c>
      <c r="P377" s="58">
        <f t="shared" si="45"/>
        <v>7</v>
      </c>
      <c r="Q377" s="58">
        <f t="shared" si="46"/>
        <v>2.5654136987806524</v>
      </c>
      <c r="R377" s="58">
        <f t="shared" si="47"/>
        <v>5.7342720031738281</v>
      </c>
      <c r="S377" s="67">
        <f t="shared" si="48"/>
        <v>0.63351232874562102</v>
      </c>
      <c r="T377" s="58" t="str">
        <f t="shared" si="49"/>
        <v>LightGBM</v>
      </c>
      <c r="U377" s="43">
        <v>534</v>
      </c>
      <c r="V377" s="43">
        <v>518.9850806880263</v>
      </c>
      <c r="W377" s="54">
        <v>9.8958268163610072E-2</v>
      </c>
    </row>
    <row r="378" spans="1:23">
      <c r="A378" s="42" t="s">
        <v>293</v>
      </c>
      <c r="B378" s="43" t="s">
        <v>286</v>
      </c>
      <c r="C378" s="61" t="s">
        <v>249</v>
      </c>
      <c r="D378" s="43">
        <v>96</v>
      </c>
      <c r="E378" s="49">
        <v>43</v>
      </c>
      <c r="F378" s="49">
        <v>37</v>
      </c>
      <c r="G378" s="49">
        <v>41.178429573263578</v>
      </c>
      <c r="H378" s="49">
        <v>39.088733673095703</v>
      </c>
      <c r="I378" s="49">
        <v>41.178429573263578</v>
      </c>
      <c r="J378" s="49">
        <v>28.157325404177893</v>
      </c>
      <c r="K378" s="49">
        <v>54.19953374234926</v>
      </c>
      <c r="L378" s="49">
        <v>13.021104169085685</v>
      </c>
      <c r="M378" s="64">
        <f t="shared" si="42"/>
        <v>1.8215704267364217</v>
      </c>
      <c r="N378" s="67">
        <f t="shared" si="43"/>
        <v>4.2362102947358642E-2</v>
      </c>
      <c r="O378" s="70">
        <f t="shared" si="44"/>
        <v>1</v>
      </c>
      <c r="P378" s="58">
        <f t="shared" si="45"/>
        <v>6</v>
      </c>
      <c r="Q378" s="58">
        <f t="shared" si="46"/>
        <v>1.8215704267364217</v>
      </c>
      <c r="R378" s="58">
        <f t="shared" si="47"/>
        <v>3.9112663269042969</v>
      </c>
      <c r="S378" s="67">
        <f t="shared" si="48"/>
        <v>0.69640492887726313</v>
      </c>
      <c r="T378" s="58" t="str">
        <f t="shared" si="49"/>
        <v>LightGBM</v>
      </c>
      <c r="U378" s="43">
        <v>534</v>
      </c>
      <c r="V378" s="43">
        <v>518.9850806880263</v>
      </c>
      <c r="W378" s="54">
        <v>9.8958268163610072E-2</v>
      </c>
    </row>
    <row r="379" spans="1:23">
      <c r="A379" s="42" t="s">
        <v>293</v>
      </c>
      <c r="B379" s="43" t="s">
        <v>286</v>
      </c>
      <c r="C379" s="61" t="s">
        <v>250</v>
      </c>
      <c r="D379" s="43">
        <v>97</v>
      </c>
      <c r="E379" s="49">
        <v>38</v>
      </c>
      <c r="F379" s="49">
        <v>27</v>
      </c>
      <c r="G379" s="49">
        <v>37.442255496075241</v>
      </c>
      <c r="H379" s="49">
        <v>40.228725433349609</v>
      </c>
      <c r="I379" s="49">
        <v>37.442255496075241</v>
      </c>
      <c r="J379" s="49">
        <v>25.574563446528142</v>
      </c>
      <c r="K379" s="49">
        <v>49.309947545622336</v>
      </c>
      <c r="L379" s="49">
        <v>11.867692049547099</v>
      </c>
      <c r="M379" s="64">
        <f t="shared" si="42"/>
        <v>0.55774450392475927</v>
      </c>
      <c r="N379" s="67">
        <f t="shared" si="43"/>
        <v>1.4677486945388401E-2</v>
      </c>
      <c r="O379" s="70">
        <f t="shared" si="44"/>
        <v>1</v>
      </c>
      <c r="P379" s="58">
        <f t="shared" si="45"/>
        <v>11</v>
      </c>
      <c r="Q379" s="58">
        <f t="shared" si="46"/>
        <v>0.55774450392475927</v>
      </c>
      <c r="R379" s="58">
        <f t="shared" si="47"/>
        <v>2.2287254333496094</v>
      </c>
      <c r="S379" s="67">
        <f t="shared" si="48"/>
        <v>0.9492959541886582</v>
      </c>
      <c r="T379" s="58" t="str">
        <f t="shared" si="49"/>
        <v>LightGBM</v>
      </c>
      <c r="U379" s="43">
        <v>534</v>
      </c>
      <c r="V379" s="43">
        <v>518.9850806880263</v>
      </c>
      <c r="W379" s="54">
        <v>9.8958268163610072E-2</v>
      </c>
    </row>
    <row r="380" spans="1:23">
      <c r="A380" s="42" t="s">
        <v>293</v>
      </c>
      <c r="B380" s="43" t="s">
        <v>286</v>
      </c>
      <c r="C380" s="61" t="s">
        <v>251</v>
      </c>
      <c r="D380" s="43">
        <v>98</v>
      </c>
      <c r="E380" s="49">
        <v>48</v>
      </c>
      <c r="F380" s="49">
        <v>35</v>
      </c>
      <c r="G380" s="49">
        <v>41.430834159274028</v>
      </c>
      <c r="H380" s="49">
        <v>40.011493682861328</v>
      </c>
      <c r="I380" s="49">
        <v>41.430834159274028</v>
      </c>
      <c r="J380" s="49">
        <v>28.331808966564449</v>
      </c>
      <c r="K380" s="49">
        <v>54.529859351983603</v>
      </c>
      <c r="L380" s="49">
        <v>13.099025192709579</v>
      </c>
      <c r="M380" s="64">
        <f t="shared" si="42"/>
        <v>6.5691658407259723</v>
      </c>
      <c r="N380" s="67">
        <f t="shared" si="43"/>
        <v>0.13685762168179108</v>
      </c>
      <c r="O380" s="70">
        <f t="shared" si="44"/>
        <v>1</v>
      </c>
      <c r="P380" s="58">
        <f t="shared" si="45"/>
        <v>13</v>
      </c>
      <c r="Q380" s="58">
        <f t="shared" si="46"/>
        <v>6.5691658407259723</v>
      </c>
      <c r="R380" s="58">
        <f t="shared" si="47"/>
        <v>7.9885063171386719</v>
      </c>
      <c r="S380" s="67">
        <f t="shared" si="48"/>
        <v>0.49467955071338676</v>
      </c>
      <c r="T380" s="58" t="str">
        <f t="shared" si="49"/>
        <v>LightGBM</v>
      </c>
      <c r="U380" s="43">
        <v>534</v>
      </c>
      <c r="V380" s="43">
        <v>518.9850806880263</v>
      </c>
      <c r="W380" s="54">
        <v>9.8958268163610072E-2</v>
      </c>
    </row>
    <row r="381" spans="1:23">
      <c r="A381" s="42" t="s">
        <v>293</v>
      </c>
      <c r="B381" s="43" t="s">
        <v>286</v>
      </c>
      <c r="C381" s="61" t="s">
        <v>252</v>
      </c>
      <c r="D381" s="43">
        <v>99</v>
      </c>
      <c r="E381" s="49">
        <v>42</v>
      </c>
      <c r="F381" s="49">
        <v>47</v>
      </c>
      <c r="G381" s="49">
        <v>45.567733440171629</v>
      </c>
      <c r="H381" s="49">
        <v>43.672847747802734</v>
      </c>
      <c r="I381" s="49">
        <v>45.567733440171629</v>
      </c>
      <c r="J381" s="49">
        <v>31.191586338975231</v>
      </c>
      <c r="K381" s="49">
        <v>59.943880541368031</v>
      </c>
      <c r="L381" s="49">
        <v>14.376147101196398</v>
      </c>
      <c r="M381" s="64">
        <f t="shared" si="42"/>
        <v>3.5677334401716294</v>
      </c>
      <c r="N381" s="67">
        <f t="shared" si="43"/>
        <v>8.4946034289800701E-2</v>
      </c>
      <c r="O381" s="70">
        <f t="shared" si="44"/>
        <v>1</v>
      </c>
      <c r="P381" s="58">
        <f t="shared" si="45"/>
        <v>5</v>
      </c>
      <c r="Q381" s="58">
        <f t="shared" si="46"/>
        <v>3.5677334401716294</v>
      </c>
      <c r="R381" s="58">
        <f t="shared" si="47"/>
        <v>1.6728477478027344</v>
      </c>
      <c r="S381" s="67">
        <f t="shared" si="48"/>
        <v>0.28645331196567414</v>
      </c>
      <c r="T381" s="58" t="str">
        <f t="shared" si="49"/>
        <v>LSTM</v>
      </c>
      <c r="U381" s="43">
        <v>534</v>
      </c>
      <c r="V381" s="43">
        <v>518.9850806880263</v>
      </c>
      <c r="W381" s="54">
        <v>9.8958268163610072E-2</v>
      </c>
    </row>
    <row r="382" spans="1:23">
      <c r="A382" s="42" t="s">
        <v>293</v>
      </c>
      <c r="B382" s="43" t="s">
        <v>286</v>
      </c>
      <c r="C382" s="61" t="s">
        <v>253</v>
      </c>
      <c r="D382" s="43">
        <v>100</v>
      </c>
      <c r="E382" s="49">
        <v>47</v>
      </c>
      <c r="F382" s="49">
        <v>40</v>
      </c>
      <c r="G382" s="49">
        <v>44.89601473420349</v>
      </c>
      <c r="H382" s="49">
        <v>42.755214691162109</v>
      </c>
      <c r="I382" s="49">
        <v>44.89601473420349</v>
      </c>
      <c r="J382" s="49">
        <v>30.727237118576532</v>
      </c>
      <c r="K382" s="49">
        <v>59.064792349830448</v>
      </c>
      <c r="L382" s="49">
        <v>14.168777615626958</v>
      </c>
      <c r="M382" s="64">
        <f t="shared" si="42"/>
        <v>2.1039852657965099</v>
      </c>
      <c r="N382" s="67">
        <f t="shared" si="43"/>
        <v>4.4765643953117232E-2</v>
      </c>
      <c r="O382" s="70">
        <f t="shared" si="44"/>
        <v>1</v>
      </c>
      <c r="P382" s="58">
        <f t="shared" si="45"/>
        <v>7</v>
      </c>
      <c r="Q382" s="58">
        <f t="shared" si="46"/>
        <v>2.1039852657965099</v>
      </c>
      <c r="R382" s="58">
        <f t="shared" si="47"/>
        <v>4.2447853088378906</v>
      </c>
      <c r="S382" s="67">
        <f t="shared" si="48"/>
        <v>0.69943067631478428</v>
      </c>
      <c r="T382" s="58" t="str">
        <f t="shared" si="49"/>
        <v>LightGBM</v>
      </c>
      <c r="U382" s="43">
        <v>534</v>
      </c>
      <c r="V382" s="43">
        <v>518.9850806880263</v>
      </c>
      <c r="W382" s="54">
        <v>9.8958268163610072E-2</v>
      </c>
    </row>
    <row r="383" spans="1:23">
      <c r="A383" s="42" t="s">
        <v>293</v>
      </c>
      <c r="B383" s="43" t="s">
        <v>286</v>
      </c>
      <c r="C383" s="61" t="s">
        <v>254</v>
      </c>
      <c r="D383" s="43">
        <v>101</v>
      </c>
      <c r="E383" s="49">
        <v>49</v>
      </c>
      <c r="F383" s="49">
        <v>49</v>
      </c>
      <c r="G383" s="49">
        <v>47.394386232284262</v>
      </c>
      <c r="H383" s="49">
        <v>44.801937103271484</v>
      </c>
      <c r="I383" s="49">
        <v>47.394386232284262</v>
      </c>
      <c r="J383" s="49">
        <v>32.454324435175934</v>
      </c>
      <c r="K383" s="49">
        <v>62.33444802939259</v>
      </c>
      <c r="L383" s="49">
        <v>14.940061797108331</v>
      </c>
      <c r="M383" s="64">
        <f t="shared" si="42"/>
        <v>1.605613767715738</v>
      </c>
      <c r="N383" s="67">
        <f t="shared" si="43"/>
        <v>3.2767627912566086E-2</v>
      </c>
      <c r="O383" s="70">
        <f t="shared" si="44"/>
        <v>1</v>
      </c>
      <c r="P383" s="58">
        <f t="shared" si="45"/>
        <v>0</v>
      </c>
      <c r="Q383" s="58">
        <f t="shared" si="46"/>
        <v>1.605613767715738</v>
      </c>
      <c r="R383" s="58">
        <f t="shared" si="47"/>
        <v>4.1980628967285156</v>
      </c>
      <c r="S383" s="67">
        <f t="shared" si="48"/>
        <v>0</v>
      </c>
      <c r="T383" s="58" t="str">
        <f t="shared" si="49"/>
        <v>Seasonal naive</v>
      </c>
      <c r="U383" s="43">
        <v>534</v>
      </c>
      <c r="V383" s="43">
        <v>518.9850806880263</v>
      </c>
      <c r="W383" s="54">
        <v>9.8958268163610072E-2</v>
      </c>
    </row>
    <row r="384" spans="1:23">
      <c r="A384" s="42" t="s">
        <v>293</v>
      </c>
      <c r="B384" s="43" t="s">
        <v>286</v>
      </c>
      <c r="C384" s="61" t="s">
        <v>255</v>
      </c>
      <c r="D384" s="43">
        <v>102</v>
      </c>
      <c r="E384" s="49">
        <v>38</v>
      </c>
      <c r="F384" s="49">
        <v>54</v>
      </c>
      <c r="G384" s="49">
        <v>50.699243252262413</v>
      </c>
      <c r="H384" s="49">
        <v>45.450408935546875</v>
      </c>
      <c r="I384" s="49">
        <v>50.699243252262413</v>
      </c>
      <c r="J384" s="49">
        <v>34.738923281569839</v>
      </c>
      <c r="K384" s="49">
        <v>66.659563222954986</v>
      </c>
      <c r="L384" s="49">
        <v>15.960319970692577</v>
      </c>
      <c r="M384" s="64">
        <f t="shared" si="42"/>
        <v>12.699243252262413</v>
      </c>
      <c r="N384" s="67">
        <f t="shared" si="43"/>
        <v>0.33419061190164245</v>
      </c>
      <c r="O384" s="70">
        <f t="shared" si="44"/>
        <v>1</v>
      </c>
      <c r="P384" s="58">
        <f t="shared" si="45"/>
        <v>16</v>
      </c>
      <c r="Q384" s="58">
        <f t="shared" si="46"/>
        <v>12.699243252262413</v>
      </c>
      <c r="R384" s="58">
        <f t="shared" si="47"/>
        <v>7.450408935546875</v>
      </c>
      <c r="S384" s="67">
        <f t="shared" si="48"/>
        <v>0.2062972967335992</v>
      </c>
      <c r="T384" s="58" t="str">
        <f t="shared" si="49"/>
        <v>LSTM</v>
      </c>
      <c r="U384" s="43">
        <v>534</v>
      </c>
      <c r="V384" s="43">
        <v>518.9850806880263</v>
      </c>
      <c r="W384" s="54">
        <v>9.8958268163610072E-2</v>
      </c>
    </row>
    <row r="385" spans="1:23">
      <c r="A385" s="42" t="s">
        <v>293</v>
      </c>
      <c r="B385" s="43" t="s">
        <v>286</v>
      </c>
      <c r="C385" s="61" t="s">
        <v>256</v>
      </c>
      <c r="D385" s="43">
        <v>103</v>
      </c>
      <c r="E385" s="49">
        <v>62</v>
      </c>
      <c r="F385" s="49">
        <v>51</v>
      </c>
      <c r="G385" s="49">
        <v>51.704790492734595</v>
      </c>
      <c r="H385" s="49">
        <v>42.371883392333984</v>
      </c>
      <c r="I385" s="49">
        <v>51.704790492734595</v>
      </c>
      <c r="J385" s="49">
        <v>35.434043237347083</v>
      </c>
      <c r="K385" s="49">
        <v>67.975537748122107</v>
      </c>
      <c r="L385" s="49">
        <v>16.270747255387516</v>
      </c>
      <c r="M385" s="64">
        <f t="shared" si="42"/>
        <v>10.295209507265405</v>
      </c>
      <c r="N385" s="67">
        <f t="shared" si="43"/>
        <v>0.1660517662462162</v>
      </c>
      <c r="O385" s="70">
        <f t="shared" si="44"/>
        <v>1</v>
      </c>
      <c r="P385" s="58">
        <f t="shared" si="45"/>
        <v>11</v>
      </c>
      <c r="Q385" s="58">
        <f t="shared" si="46"/>
        <v>10.295209507265405</v>
      </c>
      <c r="R385" s="58">
        <f t="shared" si="47"/>
        <v>19.628116607666016</v>
      </c>
      <c r="S385" s="67">
        <f t="shared" si="48"/>
        <v>6.4071862975872307E-2</v>
      </c>
      <c r="T385" s="58" t="str">
        <f t="shared" si="49"/>
        <v>LightGBM</v>
      </c>
      <c r="U385" s="43">
        <v>534</v>
      </c>
      <c r="V385" s="43">
        <v>518.9850806880263</v>
      </c>
      <c r="W385" s="54">
        <v>9.8958268163610072E-2</v>
      </c>
    </row>
    <row r="386" spans="1:23">
      <c r="A386" s="42" t="s">
        <v>294</v>
      </c>
      <c r="B386" s="43" t="s">
        <v>295</v>
      </c>
      <c r="C386" s="61" t="s">
        <v>245</v>
      </c>
      <c r="D386" s="43">
        <v>92</v>
      </c>
      <c r="E386" s="49">
        <v>25</v>
      </c>
      <c r="F386" s="49">
        <v>18</v>
      </c>
      <c r="G386" s="49">
        <v>22.09647130780434</v>
      </c>
      <c r="H386" s="49">
        <v>20.187906265258789</v>
      </c>
      <c r="I386" s="49">
        <v>22.09647130780434</v>
      </c>
      <c r="J386" s="49">
        <v>14.966249488738425</v>
      </c>
      <c r="K386" s="49">
        <v>29.226693126870252</v>
      </c>
      <c r="L386" s="49">
        <v>7.1302218190659143</v>
      </c>
      <c r="M386" s="64">
        <f t="shared" si="42"/>
        <v>2.9035286921956605</v>
      </c>
      <c r="N386" s="67">
        <f t="shared" si="43"/>
        <v>0.11614114768782642</v>
      </c>
      <c r="O386" s="70">
        <f t="shared" si="44"/>
        <v>1</v>
      </c>
      <c r="P386" s="58">
        <f t="shared" si="45"/>
        <v>7</v>
      </c>
      <c r="Q386" s="58">
        <f t="shared" si="46"/>
        <v>2.9035286921956605</v>
      </c>
      <c r="R386" s="58">
        <f t="shared" si="47"/>
        <v>4.8120937347412109</v>
      </c>
      <c r="S386" s="67">
        <f t="shared" si="48"/>
        <v>0.58521018682919135</v>
      </c>
      <c r="T386" s="58" t="str">
        <f t="shared" si="49"/>
        <v>LightGBM</v>
      </c>
      <c r="U386" s="43">
        <v>318</v>
      </c>
      <c r="V386" s="43">
        <v>318.24550017064371</v>
      </c>
      <c r="W386" s="54">
        <v>0.19798975077912626</v>
      </c>
    </row>
    <row r="387" spans="1:23">
      <c r="A387" s="42" t="s">
        <v>294</v>
      </c>
      <c r="B387" s="43" t="s">
        <v>295</v>
      </c>
      <c r="C387" s="61" t="s">
        <v>246</v>
      </c>
      <c r="D387" s="43">
        <v>93</v>
      </c>
      <c r="E387" s="49">
        <v>31</v>
      </c>
      <c r="F387" s="49">
        <v>19</v>
      </c>
      <c r="G387" s="49">
        <v>22.150031943414287</v>
      </c>
      <c r="H387" s="49">
        <v>22.565944671630859</v>
      </c>
      <c r="I387" s="49">
        <v>22.150031943414287</v>
      </c>
      <c r="J387" s="49">
        <v>15.003275165064785</v>
      </c>
      <c r="K387" s="49">
        <v>29.296788721763789</v>
      </c>
      <c r="L387" s="49">
        <v>7.1467567783495021</v>
      </c>
      <c r="M387" s="64">
        <f t="shared" si="42"/>
        <v>8.8499680565857126</v>
      </c>
      <c r="N387" s="67">
        <f t="shared" si="43"/>
        <v>0.28548284053502299</v>
      </c>
      <c r="O387" s="70">
        <f t="shared" si="44"/>
        <v>0</v>
      </c>
      <c r="P387" s="58">
        <f t="shared" si="45"/>
        <v>12</v>
      </c>
      <c r="Q387" s="58">
        <f t="shared" si="46"/>
        <v>8.8499680565857126</v>
      </c>
      <c r="R387" s="58">
        <f t="shared" si="47"/>
        <v>8.4340553283691406</v>
      </c>
      <c r="S387" s="67">
        <f t="shared" si="48"/>
        <v>0.26250266195119065</v>
      </c>
      <c r="T387" s="58" t="str">
        <f t="shared" si="49"/>
        <v>LSTM</v>
      </c>
      <c r="U387" s="43">
        <v>318</v>
      </c>
      <c r="V387" s="43">
        <v>318.24550017064371</v>
      </c>
      <c r="W387" s="54">
        <v>0.19798975077912626</v>
      </c>
    </row>
    <row r="388" spans="1:23">
      <c r="A388" s="42" t="s">
        <v>294</v>
      </c>
      <c r="B388" s="43" t="s">
        <v>295</v>
      </c>
      <c r="C388" s="61" t="s">
        <v>247</v>
      </c>
      <c r="D388" s="43">
        <v>94</v>
      </c>
      <c r="E388" s="49">
        <v>33</v>
      </c>
      <c r="F388" s="49">
        <v>25</v>
      </c>
      <c r="G388" s="49">
        <v>23.82893147302978</v>
      </c>
      <c r="H388" s="49">
        <v>24.170139312744141</v>
      </c>
      <c r="I388" s="49">
        <v>23.82893147302978</v>
      </c>
      <c r="J388" s="49">
        <v>16.163873613162302</v>
      </c>
      <c r="K388" s="49">
        <v>31.493989332897257</v>
      </c>
      <c r="L388" s="49">
        <v>7.6650578598674777</v>
      </c>
      <c r="M388" s="64">
        <f t="shared" si="42"/>
        <v>9.1710685269702203</v>
      </c>
      <c r="N388" s="67">
        <f t="shared" si="43"/>
        <v>0.27791116748394606</v>
      </c>
      <c r="O388" s="70">
        <f t="shared" si="44"/>
        <v>0</v>
      </c>
      <c r="P388" s="58">
        <f t="shared" si="45"/>
        <v>8</v>
      </c>
      <c r="Q388" s="58">
        <f t="shared" si="46"/>
        <v>9.1710685269702203</v>
      </c>
      <c r="R388" s="58">
        <f t="shared" si="47"/>
        <v>8.8298606872558594</v>
      </c>
      <c r="S388" s="67">
        <f t="shared" si="48"/>
        <v>-0.14638356587127754</v>
      </c>
      <c r="T388" s="58" t="str">
        <f t="shared" si="49"/>
        <v>Seasonal naive</v>
      </c>
      <c r="U388" s="43">
        <v>318</v>
      </c>
      <c r="V388" s="43">
        <v>318.24550017064371</v>
      </c>
      <c r="W388" s="54">
        <v>0.19798975077912626</v>
      </c>
    </row>
    <row r="389" spans="1:23">
      <c r="A389" s="42" t="s">
        <v>294</v>
      </c>
      <c r="B389" s="43" t="s">
        <v>295</v>
      </c>
      <c r="C389" s="61" t="s">
        <v>248</v>
      </c>
      <c r="D389" s="43">
        <v>95</v>
      </c>
      <c r="E389" s="49">
        <v>19</v>
      </c>
      <c r="F389" s="49">
        <v>22</v>
      </c>
      <c r="G389" s="49">
        <v>24.190875129986271</v>
      </c>
      <c r="H389" s="49">
        <v>27.170629501342773</v>
      </c>
      <c r="I389" s="49">
        <v>24.190875129986271</v>
      </c>
      <c r="J389" s="49">
        <v>16.414079917442255</v>
      </c>
      <c r="K389" s="49">
        <v>31.967670342530287</v>
      </c>
      <c r="L389" s="49">
        <v>7.7767952125440152</v>
      </c>
      <c r="M389" s="64">
        <f t="shared" si="42"/>
        <v>5.1908751299862708</v>
      </c>
      <c r="N389" s="67">
        <f t="shared" si="43"/>
        <v>0.2732039542098037</v>
      </c>
      <c r="O389" s="70">
        <f t="shared" si="44"/>
        <v>1</v>
      </c>
      <c r="P389" s="58">
        <f t="shared" si="45"/>
        <v>3</v>
      </c>
      <c r="Q389" s="58">
        <f t="shared" si="46"/>
        <v>5.1908751299862708</v>
      </c>
      <c r="R389" s="58">
        <f t="shared" si="47"/>
        <v>8.1706295013427734</v>
      </c>
      <c r="S389" s="67">
        <f t="shared" si="48"/>
        <v>-0.73029170999542359</v>
      </c>
      <c r="T389" s="58" t="str">
        <f t="shared" si="49"/>
        <v>Seasonal naive</v>
      </c>
      <c r="U389" s="43">
        <v>318</v>
      </c>
      <c r="V389" s="43">
        <v>318.24550017064371</v>
      </c>
      <c r="W389" s="54">
        <v>0.19798975077912626</v>
      </c>
    </row>
    <row r="390" spans="1:23">
      <c r="A390" s="42" t="s">
        <v>294</v>
      </c>
      <c r="B390" s="43" t="s">
        <v>295</v>
      </c>
      <c r="C390" s="61" t="s">
        <v>249</v>
      </c>
      <c r="D390" s="43">
        <v>96</v>
      </c>
      <c r="E390" s="49">
        <v>23</v>
      </c>
      <c r="F390" s="49">
        <v>16</v>
      </c>
      <c r="G390" s="49">
        <v>23.342124847665893</v>
      </c>
      <c r="H390" s="49">
        <v>23.228799819946289</v>
      </c>
      <c r="I390" s="49">
        <v>23.342124847665893</v>
      </c>
      <c r="J390" s="49">
        <v>15.827351383002222</v>
      </c>
      <c r="K390" s="49">
        <v>30.856898312329562</v>
      </c>
      <c r="L390" s="49">
        <v>7.514773464663671</v>
      </c>
      <c r="M390" s="64">
        <f t="shared" si="42"/>
        <v>0.34212484766589313</v>
      </c>
      <c r="N390" s="67">
        <f t="shared" si="43"/>
        <v>1.4874993376777963E-2</v>
      </c>
      <c r="O390" s="70">
        <f t="shared" si="44"/>
        <v>1</v>
      </c>
      <c r="P390" s="58">
        <f t="shared" si="45"/>
        <v>7</v>
      </c>
      <c r="Q390" s="58">
        <f t="shared" si="46"/>
        <v>0.34212484766589313</v>
      </c>
      <c r="R390" s="58">
        <f t="shared" si="47"/>
        <v>0.22879981994628906</v>
      </c>
      <c r="S390" s="67">
        <f t="shared" si="48"/>
        <v>0.9511250217620153</v>
      </c>
      <c r="T390" s="58" t="str">
        <f t="shared" si="49"/>
        <v>LSTM</v>
      </c>
      <c r="U390" s="43">
        <v>318</v>
      </c>
      <c r="V390" s="43">
        <v>318.24550017064371</v>
      </c>
      <c r="W390" s="54">
        <v>0.19798975077912626</v>
      </c>
    </row>
    <row r="391" spans="1:23">
      <c r="A391" s="42" t="s">
        <v>294</v>
      </c>
      <c r="B391" s="43" t="s">
        <v>295</v>
      </c>
      <c r="C391" s="61" t="s">
        <v>250</v>
      </c>
      <c r="D391" s="43">
        <v>97</v>
      </c>
      <c r="E391" s="49">
        <v>28</v>
      </c>
      <c r="F391" s="49">
        <v>27</v>
      </c>
      <c r="G391" s="49">
        <v>25.595419005043169</v>
      </c>
      <c r="H391" s="49">
        <v>22.655721664428711</v>
      </c>
      <c r="I391" s="49">
        <v>25.595419005043169</v>
      </c>
      <c r="J391" s="49">
        <v>17.385020353675053</v>
      </c>
      <c r="K391" s="49">
        <v>33.805817656411286</v>
      </c>
      <c r="L391" s="49">
        <v>8.2103986513681146</v>
      </c>
      <c r="M391" s="64">
        <f t="shared" si="42"/>
        <v>2.4045809949568309</v>
      </c>
      <c r="N391" s="67">
        <f t="shared" si="43"/>
        <v>8.587789267702968E-2</v>
      </c>
      <c r="O391" s="70">
        <f t="shared" si="44"/>
        <v>1</v>
      </c>
      <c r="P391" s="58">
        <f t="shared" si="45"/>
        <v>1</v>
      </c>
      <c r="Q391" s="58">
        <f t="shared" si="46"/>
        <v>2.4045809949568309</v>
      </c>
      <c r="R391" s="58">
        <f t="shared" si="47"/>
        <v>5.3442783355712891</v>
      </c>
      <c r="S391" s="67">
        <f t="shared" si="48"/>
        <v>-1.4045809949568309</v>
      </c>
      <c r="T391" s="58" t="str">
        <f t="shared" si="49"/>
        <v>Seasonal naive</v>
      </c>
      <c r="U391" s="43">
        <v>318</v>
      </c>
      <c r="V391" s="43">
        <v>318.24550017064371</v>
      </c>
      <c r="W391" s="54">
        <v>0.19798975077912626</v>
      </c>
    </row>
    <row r="392" spans="1:23">
      <c r="A392" s="42" t="s">
        <v>294</v>
      </c>
      <c r="B392" s="43" t="s">
        <v>295</v>
      </c>
      <c r="C392" s="61" t="s">
        <v>251</v>
      </c>
      <c r="D392" s="43">
        <v>98</v>
      </c>
      <c r="E392" s="49">
        <v>29</v>
      </c>
      <c r="F392" s="49">
        <v>27</v>
      </c>
      <c r="G392" s="49">
        <v>28.291416353115739</v>
      </c>
      <c r="H392" s="49">
        <v>24.860921859741211</v>
      </c>
      <c r="I392" s="49">
        <v>28.291416353115739</v>
      </c>
      <c r="J392" s="49">
        <v>19.248723501513005</v>
      </c>
      <c r="K392" s="49">
        <v>37.334109204718473</v>
      </c>
      <c r="L392" s="49">
        <v>9.0426928516027356</v>
      </c>
      <c r="M392" s="64">
        <f t="shared" si="42"/>
        <v>0.70858364688426079</v>
      </c>
      <c r="N392" s="67">
        <f t="shared" si="43"/>
        <v>2.4433918858077958E-2</v>
      </c>
      <c r="O392" s="70">
        <f t="shared" si="44"/>
        <v>1</v>
      </c>
      <c r="P392" s="58">
        <f t="shared" si="45"/>
        <v>2</v>
      </c>
      <c r="Q392" s="58">
        <f t="shared" si="46"/>
        <v>0.70858364688426079</v>
      </c>
      <c r="R392" s="58">
        <f t="shared" si="47"/>
        <v>4.1390781402587891</v>
      </c>
      <c r="S392" s="67">
        <f t="shared" si="48"/>
        <v>0.64570817655786961</v>
      </c>
      <c r="T392" s="58" t="str">
        <f t="shared" si="49"/>
        <v>LightGBM</v>
      </c>
      <c r="U392" s="43">
        <v>318</v>
      </c>
      <c r="V392" s="43">
        <v>318.24550017064371</v>
      </c>
      <c r="W392" s="54">
        <v>0.19798975077912626</v>
      </c>
    </row>
    <row r="393" spans="1:23">
      <c r="A393" s="42" t="s">
        <v>294</v>
      </c>
      <c r="B393" s="43" t="s">
        <v>295</v>
      </c>
      <c r="C393" s="61" t="s">
        <v>252</v>
      </c>
      <c r="D393" s="43">
        <v>99</v>
      </c>
      <c r="E393" s="49">
        <v>25</v>
      </c>
      <c r="F393" s="49">
        <v>20</v>
      </c>
      <c r="G393" s="49">
        <v>29.509967637989476</v>
      </c>
      <c r="H393" s="49">
        <v>27.259614944458008</v>
      </c>
      <c r="I393" s="49">
        <v>29.509967637989476</v>
      </c>
      <c r="J393" s="49">
        <v>20.091090007194012</v>
      </c>
      <c r="K393" s="49">
        <v>38.92884526878494</v>
      </c>
      <c r="L393" s="49">
        <v>9.4188776307954623</v>
      </c>
      <c r="M393" s="64">
        <f t="shared" si="42"/>
        <v>4.509967637989476</v>
      </c>
      <c r="N393" s="67">
        <f t="shared" si="43"/>
        <v>0.18039870551957904</v>
      </c>
      <c r="O393" s="70">
        <f t="shared" si="44"/>
        <v>1</v>
      </c>
      <c r="P393" s="58">
        <f t="shared" si="45"/>
        <v>5</v>
      </c>
      <c r="Q393" s="58">
        <f t="shared" si="46"/>
        <v>4.509967637989476</v>
      </c>
      <c r="R393" s="58">
        <f t="shared" si="47"/>
        <v>2.2596149444580078</v>
      </c>
      <c r="S393" s="67">
        <f t="shared" si="48"/>
        <v>9.8006472402104805E-2</v>
      </c>
      <c r="T393" s="58" t="str">
        <f t="shared" si="49"/>
        <v>LSTM</v>
      </c>
      <c r="U393" s="43">
        <v>318</v>
      </c>
      <c r="V393" s="43">
        <v>318.24550017064371</v>
      </c>
      <c r="W393" s="54">
        <v>0.19798975077912626</v>
      </c>
    </row>
    <row r="394" spans="1:23">
      <c r="A394" s="42" t="s">
        <v>294</v>
      </c>
      <c r="B394" s="43" t="s">
        <v>295</v>
      </c>
      <c r="C394" s="61" t="s">
        <v>253</v>
      </c>
      <c r="D394" s="43">
        <v>100</v>
      </c>
      <c r="E394" s="49">
        <v>36</v>
      </c>
      <c r="F394" s="49">
        <v>25</v>
      </c>
      <c r="G394" s="49">
        <v>28.680109629033439</v>
      </c>
      <c r="H394" s="49">
        <v>26.224092483520508</v>
      </c>
      <c r="I394" s="49">
        <v>28.680109629033439</v>
      </c>
      <c r="J394" s="49">
        <v>19.517421422298852</v>
      </c>
      <c r="K394" s="49">
        <v>37.842797835768025</v>
      </c>
      <c r="L394" s="49">
        <v>9.1626882067345861</v>
      </c>
      <c r="M394" s="64">
        <f t="shared" si="42"/>
        <v>7.3198903709665615</v>
      </c>
      <c r="N394" s="67">
        <f t="shared" si="43"/>
        <v>0.2033302880824045</v>
      </c>
      <c r="O394" s="70">
        <f t="shared" si="44"/>
        <v>1</v>
      </c>
      <c r="P394" s="58">
        <f t="shared" si="45"/>
        <v>11</v>
      </c>
      <c r="Q394" s="58">
        <f t="shared" si="46"/>
        <v>7.3198903709665615</v>
      </c>
      <c r="R394" s="58">
        <f t="shared" si="47"/>
        <v>9.7759075164794922</v>
      </c>
      <c r="S394" s="67">
        <f t="shared" si="48"/>
        <v>0.33455542082122169</v>
      </c>
      <c r="T394" s="58" t="str">
        <f t="shared" si="49"/>
        <v>LightGBM</v>
      </c>
      <c r="U394" s="43">
        <v>318</v>
      </c>
      <c r="V394" s="43">
        <v>318.24550017064371</v>
      </c>
      <c r="W394" s="54">
        <v>0.19798975077912626</v>
      </c>
    </row>
    <row r="395" spans="1:23">
      <c r="A395" s="42" t="s">
        <v>294</v>
      </c>
      <c r="B395" s="43" t="s">
        <v>295</v>
      </c>
      <c r="C395" s="61" t="s">
        <v>254</v>
      </c>
      <c r="D395" s="43">
        <v>101</v>
      </c>
      <c r="E395" s="49">
        <v>29</v>
      </c>
      <c r="F395" s="49">
        <v>29</v>
      </c>
      <c r="G395" s="49">
        <v>30.021935960163884</v>
      </c>
      <c r="H395" s="49">
        <v>30.132804870605469</v>
      </c>
      <c r="I395" s="49">
        <v>30.021935960163884</v>
      </c>
      <c r="J395" s="49">
        <v>20.445006146730243</v>
      </c>
      <c r="K395" s="49">
        <v>39.598865773597524</v>
      </c>
      <c r="L395" s="49">
        <v>9.5769298134336402</v>
      </c>
      <c r="M395" s="64">
        <f t="shared" si="42"/>
        <v>1.0219359601638835</v>
      </c>
      <c r="N395" s="67">
        <f t="shared" si="43"/>
        <v>3.5239171040133917E-2</v>
      </c>
      <c r="O395" s="70">
        <f t="shared" si="44"/>
        <v>1</v>
      </c>
      <c r="P395" s="58">
        <f t="shared" si="45"/>
        <v>0</v>
      </c>
      <c r="Q395" s="58">
        <f t="shared" si="46"/>
        <v>1.0219359601638835</v>
      </c>
      <c r="R395" s="58">
        <f t="shared" si="47"/>
        <v>1.1328048706054688</v>
      </c>
      <c r="S395" s="67">
        <f t="shared" si="48"/>
        <v>0</v>
      </c>
      <c r="T395" s="58" t="str">
        <f t="shared" si="49"/>
        <v>Seasonal naive</v>
      </c>
      <c r="U395" s="43">
        <v>318</v>
      </c>
      <c r="V395" s="43">
        <v>318.24550017064371</v>
      </c>
      <c r="W395" s="54">
        <v>0.19798975077912626</v>
      </c>
    </row>
    <row r="396" spans="1:23">
      <c r="A396" s="42" t="s">
        <v>294</v>
      </c>
      <c r="B396" s="43" t="s">
        <v>295</v>
      </c>
      <c r="C396" s="61" t="s">
        <v>255</v>
      </c>
      <c r="D396" s="43">
        <v>102</v>
      </c>
      <c r="E396" s="49">
        <v>16</v>
      </c>
      <c r="F396" s="49">
        <v>27</v>
      </c>
      <c r="G396" s="49">
        <v>31.593920331373884</v>
      </c>
      <c r="H396" s="49">
        <v>30.047197341918945</v>
      </c>
      <c r="I396" s="49">
        <v>31.593920331373884</v>
      </c>
      <c r="J396" s="49">
        <v>21.53169572491943</v>
      </c>
      <c r="K396" s="49">
        <v>41.656144937828337</v>
      </c>
      <c r="L396" s="49">
        <v>10.062224606454455</v>
      </c>
      <c r="M396" s="64">
        <f t="shared" si="42"/>
        <v>15.593920331373884</v>
      </c>
      <c r="N396" s="67">
        <f t="shared" si="43"/>
        <v>0.97462002071086773</v>
      </c>
      <c r="O396" s="70">
        <f t="shared" si="44"/>
        <v>0</v>
      </c>
      <c r="P396" s="58">
        <f t="shared" si="45"/>
        <v>11</v>
      </c>
      <c r="Q396" s="58">
        <f t="shared" si="46"/>
        <v>15.593920331373884</v>
      </c>
      <c r="R396" s="58">
        <f t="shared" si="47"/>
        <v>14.047197341918945</v>
      </c>
      <c r="S396" s="67">
        <f t="shared" si="48"/>
        <v>-0.41762912103398953</v>
      </c>
      <c r="T396" s="58" t="str">
        <f t="shared" si="49"/>
        <v>Seasonal naive</v>
      </c>
      <c r="U396" s="43">
        <v>318</v>
      </c>
      <c r="V396" s="43">
        <v>318.24550017064371</v>
      </c>
      <c r="W396" s="54">
        <v>0.19798975077912626</v>
      </c>
    </row>
    <row r="397" spans="1:23">
      <c r="A397" s="42" t="s">
        <v>294</v>
      </c>
      <c r="B397" s="43" t="s">
        <v>295</v>
      </c>
      <c r="C397" s="61" t="s">
        <v>256</v>
      </c>
      <c r="D397" s="43">
        <v>103</v>
      </c>
      <c r="E397" s="49">
        <v>24</v>
      </c>
      <c r="F397" s="49">
        <v>27</v>
      </c>
      <c r="G397" s="49">
        <v>28.944296552023495</v>
      </c>
      <c r="H397" s="49">
        <v>26.16845703125</v>
      </c>
      <c r="I397" s="49">
        <v>28.944296552023495</v>
      </c>
      <c r="J397" s="49">
        <v>19.700049940218648</v>
      </c>
      <c r="K397" s="49">
        <v>38.188543163828342</v>
      </c>
      <c r="L397" s="49">
        <v>9.2442466118048472</v>
      </c>
      <c r="M397" s="64">
        <f t="shared" si="42"/>
        <v>4.9442965520234949</v>
      </c>
      <c r="N397" s="67">
        <f t="shared" si="43"/>
        <v>0.20601235633431228</v>
      </c>
      <c r="O397" s="70">
        <f t="shared" si="44"/>
        <v>1</v>
      </c>
      <c r="P397" s="58">
        <f t="shared" si="45"/>
        <v>3</v>
      </c>
      <c r="Q397" s="58">
        <f t="shared" si="46"/>
        <v>4.9442965520234949</v>
      </c>
      <c r="R397" s="58">
        <f t="shared" si="47"/>
        <v>2.16845703125</v>
      </c>
      <c r="S397" s="67">
        <f t="shared" si="48"/>
        <v>-0.64809885067449824</v>
      </c>
      <c r="T397" s="58" t="str">
        <f t="shared" si="49"/>
        <v>LSTM</v>
      </c>
      <c r="U397" s="43">
        <v>318</v>
      </c>
      <c r="V397" s="43">
        <v>318.24550017064371</v>
      </c>
      <c r="W397" s="54">
        <v>0.19798975077912626</v>
      </c>
    </row>
    <row r="398" spans="1:23">
      <c r="A398" s="42" t="s">
        <v>296</v>
      </c>
      <c r="B398" s="43" t="s">
        <v>295</v>
      </c>
      <c r="C398" s="61" t="s">
        <v>245</v>
      </c>
      <c r="D398" s="43">
        <v>92</v>
      </c>
      <c r="E398" s="49">
        <v>33</v>
      </c>
      <c r="F398" s="49">
        <v>35</v>
      </c>
      <c r="G398" s="49">
        <v>33.896360916484426</v>
      </c>
      <c r="H398" s="49">
        <v>32.078231811523438</v>
      </c>
      <c r="I398" s="49">
        <v>33.896360916484426</v>
      </c>
      <c r="J398" s="49">
        <v>23.123338895209692</v>
      </c>
      <c r="K398" s="49">
        <v>44.66938293775916</v>
      </c>
      <c r="L398" s="49">
        <v>10.773022021274736</v>
      </c>
      <c r="M398" s="64">
        <f t="shared" ref="M398:M461" si="50">ABS(E398-I398)</f>
        <v>0.89636091648442573</v>
      </c>
      <c r="N398" s="67">
        <f t="shared" ref="N398:N461" si="51">IF(E398=0,0,M398/E398)</f>
        <v>2.7162452014679567E-2</v>
      </c>
      <c r="O398" s="70">
        <f t="shared" ref="O398:O461" si="52">--AND(E398&gt;=J398,E398&lt;=K398)</f>
        <v>1</v>
      </c>
      <c r="P398" s="58">
        <f t="shared" ref="P398:P461" si="53">ABS(E398-F398)</f>
        <v>2</v>
      </c>
      <c r="Q398" s="58">
        <f t="shared" ref="Q398:Q461" si="54">ABS(E398-G398)</f>
        <v>0.89636091648442573</v>
      </c>
      <c r="R398" s="58">
        <f t="shared" ref="R398:R461" si="55">ABS(E398-H398)</f>
        <v>0.9217681884765625</v>
      </c>
      <c r="S398" s="67">
        <f t="shared" ref="S398:S461" si="56">IF(P398=0,0,1-M398/P398)</f>
        <v>0.55181954175778714</v>
      </c>
      <c r="T398" s="58" t="str">
        <f t="shared" ref="T398:T461" si="57">IF(Q398=MIN(P398:R398),"LightGBM",IF(R398=MIN(P398:R398),"LSTM","Seasonal naive"))</f>
        <v>LightGBM</v>
      </c>
      <c r="U398" s="43">
        <v>464</v>
      </c>
      <c r="V398" s="43">
        <v>428.80293796068327</v>
      </c>
      <c r="W398" s="54">
        <v>0.14695849166532318</v>
      </c>
    </row>
    <row r="399" spans="1:23">
      <c r="A399" s="42" t="s">
        <v>296</v>
      </c>
      <c r="B399" s="43" t="s">
        <v>295</v>
      </c>
      <c r="C399" s="61" t="s">
        <v>246</v>
      </c>
      <c r="D399" s="43">
        <v>93</v>
      </c>
      <c r="E399" s="49">
        <v>43</v>
      </c>
      <c r="F399" s="49">
        <v>31</v>
      </c>
      <c r="G399" s="49">
        <v>31.137086989312429</v>
      </c>
      <c r="H399" s="49">
        <v>32.466293334960938</v>
      </c>
      <c r="I399" s="49">
        <v>31.137086989312429</v>
      </c>
      <c r="J399" s="49">
        <v>21.215893582812001</v>
      </c>
      <c r="K399" s="49">
        <v>41.058280395812858</v>
      </c>
      <c r="L399" s="49">
        <v>9.9211934065004304</v>
      </c>
      <c r="M399" s="64">
        <f t="shared" si="50"/>
        <v>11.862913010687571</v>
      </c>
      <c r="N399" s="67">
        <f t="shared" si="51"/>
        <v>0.27588169792296674</v>
      </c>
      <c r="O399" s="70">
        <f t="shared" si="52"/>
        <v>0</v>
      </c>
      <c r="P399" s="58">
        <f t="shared" si="53"/>
        <v>12</v>
      </c>
      <c r="Q399" s="58">
        <f t="shared" si="54"/>
        <v>11.862913010687571</v>
      </c>
      <c r="R399" s="58">
        <f t="shared" si="55"/>
        <v>10.533706665039062</v>
      </c>
      <c r="S399" s="67">
        <f t="shared" si="56"/>
        <v>1.1423915776035742E-2</v>
      </c>
      <c r="T399" s="58" t="str">
        <f t="shared" si="57"/>
        <v>LSTM</v>
      </c>
      <c r="U399" s="43">
        <v>464</v>
      </c>
      <c r="V399" s="43">
        <v>428.80293796068327</v>
      </c>
      <c r="W399" s="54">
        <v>0.14695849166532318</v>
      </c>
    </row>
    <row r="400" spans="1:23">
      <c r="A400" s="42" t="s">
        <v>296</v>
      </c>
      <c r="B400" s="43" t="s">
        <v>295</v>
      </c>
      <c r="C400" s="61" t="s">
        <v>247</v>
      </c>
      <c r="D400" s="43">
        <v>94</v>
      </c>
      <c r="E400" s="49">
        <v>39</v>
      </c>
      <c r="F400" s="49">
        <v>32</v>
      </c>
      <c r="G400" s="49">
        <v>31.64090340958462</v>
      </c>
      <c r="H400" s="49">
        <v>35.939113616943359</v>
      </c>
      <c r="I400" s="49">
        <v>31.64090340958462</v>
      </c>
      <c r="J400" s="49">
        <v>21.564174432963803</v>
      </c>
      <c r="K400" s="49">
        <v>41.717632386205437</v>
      </c>
      <c r="L400" s="49">
        <v>10.076728976620817</v>
      </c>
      <c r="M400" s="64">
        <f t="shared" si="50"/>
        <v>7.3590965904153798</v>
      </c>
      <c r="N400" s="67">
        <f t="shared" si="51"/>
        <v>0.18869478436962511</v>
      </c>
      <c r="O400" s="70">
        <f t="shared" si="52"/>
        <v>1</v>
      </c>
      <c r="P400" s="58">
        <f t="shared" si="53"/>
        <v>7</v>
      </c>
      <c r="Q400" s="58">
        <f t="shared" si="54"/>
        <v>7.3590965904153798</v>
      </c>
      <c r="R400" s="58">
        <f t="shared" si="55"/>
        <v>3.0608863830566406</v>
      </c>
      <c r="S400" s="67">
        <f t="shared" si="56"/>
        <v>-5.1299512916482826E-2</v>
      </c>
      <c r="T400" s="58" t="str">
        <f t="shared" si="57"/>
        <v>LSTM</v>
      </c>
      <c r="U400" s="43">
        <v>464</v>
      </c>
      <c r="V400" s="43">
        <v>428.80293796068327</v>
      </c>
      <c r="W400" s="54">
        <v>0.14695849166532318</v>
      </c>
    </row>
    <row r="401" spans="1:23">
      <c r="A401" s="42" t="s">
        <v>296</v>
      </c>
      <c r="B401" s="43" t="s">
        <v>295</v>
      </c>
      <c r="C401" s="61" t="s">
        <v>248</v>
      </c>
      <c r="D401" s="43">
        <v>95</v>
      </c>
      <c r="E401" s="49">
        <v>27</v>
      </c>
      <c r="F401" s="49">
        <v>31</v>
      </c>
      <c r="G401" s="49">
        <v>34.77346810063829</v>
      </c>
      <c r="H401" s="49">
        <v>35.087566375732422</v>
      </c>
      <c r="I401" s="49">
        <v>34.77346810063829</v>
      </c>
      <c r="J401" s="49">
        <v>23.72967013706625</v>
      </c>
      <c r="K401" s="49">
        <v>45.81726606421033</v>
      </c>
      <c r="L401" s="49">
        <v>11.04379796357204</v>
      </c>
      <c r="M401" s="64">
        <f t="shared" si="50"/>
        <v>7.77346810063829</v>
      </c>
      <c r="N401" s="67">
        <f t="shared" si="51"/>
        <v>0.28790622594956627</v>
      </c>
      <c r="O401" s="70">
        <f t="shared" si="52"/>
        <v>1</v>
      </c>
      <c r="P401" s="58">
        <f t="shared" si="53"/>
        <v>4</v>
      </c>
      <c r="Q401" s="58">
        <f t="shared" si="54"/>
        <v>7.77346810063829</v>
      </c>
      <c r="R401" s="58">
        <f t="shared" si="55"/>
        <v>8.0875663757324219</v>
      </c>
      <c r="S401" s="67">
        <f t="shared" si="56"/>
        <v>-0.94336702515957249</v>
      </c>
      <c r="T401" s="58" t="str">
        <f t="shared" si="57"/>
        <v>Seasonal naive</v>
      </c>
      <c r="U401" s="43">
        <v>464</v>
      </c>
      <c r="V401" s="43">
        <v>428.80293796068327</v>
      </c>
      <c r="W401" s="54">
        <v>0.14695849166532318</v>
      </c>
    </row>
    <row r="402" spans="1:23">
      <c r="A402" s="42" t="s">
        <v>296</v>
      </c>
      <c r="B402" s="43" t="s">
        <v>295</v>
      </c>
      <c r="C402" s="61" t="s">
        <v>249</v>
      </c>
      <c r="D402" s="43">
        <v>96</v>
      </c>
      <c r="E402" s="49">
        <v>43</v>
      </c>
      <c r="F402" s="49">
        <v>33</v>
      </c>
      <c r="G402" s="49">
        <v>34.354822717022536</v>
      </c>
      <c r="H402" s="49">
        <v>31.977134704589844</v>
      </c>
      <c r="I402" s="49">
        <v>34.354822717022536</v>
      </c>
      <c r="J402" s="49">
        <v>23.4402667666103</v>
      </c>
      <c r="K402" s="49">
        <v>45.269378667434772</v>
      </c>
      <c r="L402" s="49">
        <v>10.914555950412236</v>
      </c>
      <c r="M402" s="64">
        <f t="shared" si="50"/>
        <v>8.645177282977464</v>
      </c>
      <c r="N402" s="67">
        <f t="shared" si="51"/>
        <v>0.20105063448784799</v>
      </c>
      <c r="O402" s="70">
        <f t="shared" si="52"/>
        <v>1</v>
      </c>
      <c r="P402" s="58">
        <f t="shared" si="53"/>
        <v>10</v>
      </c>
      <c r="Q402" s="58">
        <f t="shared" si="54"/>
        <v>8.645177282977464</v>
      </c>
      <c r="R402" s="58">
        <f t="shared" si="55"/>
        <v>11.022865295410156</v>
      </c>
      <c r="S402" s="67">
        <f t="shared" si="56"/>
        <v>0.13548227170225358</v>
      </c>
      <c r="T402" s="58" t="str">
        <f t="shared" si="57"/>
        <v>LightGBM</v>
      </c>
      <c r="U402" s="43">
        <v>464</v>
      </c>
      <c r="V402" s="43">
        <v>428.80293796068327</v>
      </c>
      <c r="W402" s="54">
        <v>0.14695849166532318</v>
      </c>
    </row>
    <row r="403" spans="1:23">
      <c r="A403" s="42" t="s">
        <v>296</v>
      </c>
      <c r="B403" s="43" t="s">
        <v>295</v>
      </c>
      <c r="C403" s="61" t="s">
        <v>250</v>
      </c>
      <c r="D403" s="43">
        <v>97</v>
      </c>
      <c r="E403" s="49">
        <v>41</v>
      </c>
      <c r="F403" s="49">
        <v>35</v>
      </c>
      <c r="G403" s="49">
        <v>35.491945967023298</v>
      </c>
      <c r="H403" s="49">
        <v>37.800579071044922</v>
      </c>
      <c r="I403" s="49">
        <v>35.491945967023298</v>
      </c>
      <c r="J403" s="49">
        <v>24.226343274445611</v>
      </c>
      <c r="K403" s="49">
        <v>46.757548659600985</v>
      </c>
      <c r="L403" s="49">
        <v>11.265602692577689</v>
      </c>
      <c r="M403" s="64">
        <f t="shared" si="50"/>
        <v>5.5080540329767018</v>
      </c>
      <c r="N403" s="67">
        <f t="shared" si="51"/>
        <v>0.13434278129211469</v>
      </c>
      <c r="O403" s="70">
        <f t="shared" si="52"/>
        <v>1</v>
      </c>
      <c r="P403" s="58">
        <f t="shared" si="53"/>
        <v>6</v>
      </c>
      <c r="Q403" s="58">
        <f t="shared" si="54"/>
        <v>5.5080540329767018</v>
      </c>
      <c r="R403" s="58">
        <f t="shared" si="55"/>
        <v>3.1994209289550781</v>
      </c>
      <c r="S403" s="67">
        <f t="shared" si="56"/>
        <v>8.199099450388303E-2</v>
      </c>
      <c r="T403" s="58" t="str">
        <f t="shared" si="57"/>
        <v>LSTM</v>
      </c>
      <c r="U403" s="43">
        <v>464</v>
      </c>
      <c r="V403" s="43">
        <v>428.80293796068327</v>
      </c>
      <c r="W403" s="54">
        <v>0.14695849166532318</v>
      </c>
    </row>
    <row r="404" spans="1:23">
      <c r="A404" s="42" t="s">
        <v>296</v>
      </c>
      <c r="B404" s="43" t="s">
        <v>295</v>
      </c>
      <c r="C404" s="61" t="s">
        <v>251</v>
      </c>
      <c r="D404" s="43">
        <v>98</v>
      </c>
      <c r="E404" s="49">
        <v>35</v>
      </c>
      <c r="F404" s="49">
        <v>48</v>
      </c>
      <c r="G404" s="49">
        <v>35.409919006753903</v>
      </c>
      <c r="H404" s="49">
        <v>38.851528167724609</v>
      </c>
      <c r="I404" s="49">
        <v>35.409919006753903</v>
      </c>
      <c r="J404" s="49">
        <v>24.169639248319271</v>
      </c>
      <c r="K404" s="49">
        <v>46.650198765188534</v>
      </c>
      <c r="L404" s="49">
        <v>11.240279758434633</v>
      </c>
      <c r="M404" s="64">
        <f t="shared" si="50"/>
        <v>0.40991900675390269</v>
      </c>
      <c r="N404" s="67">
        <f t="shared" si="51"/>
        <v>1.1711971621540076E-2</v>
      </c>
      <c r="O404" s="70">
        <f t="shared" si="52"/>
        <v>1</v>
      </c>
      <c r="P404" s="58">
        <f t="shared" si="53"/>
        <v>13</v>
      </c>
      <c r="Q404" s="58">
        <f t="shared" si="54"/>
        <v>0.40991900675390269</v>
      </c>
      <c r="R404" s="58">
        <f t="shared" si="55"/>
        <v>3.8515281677246094</v>
      </c>
      <c r="S404" s="67">
        <f t="shared" si="56"/>
        <v>0.9684677687112383</v>
      </c>
      <c r="T404" s="58" t="str">
        <f t="shared" si="57"/>
        <v>LightGBM</v>
      </c>
      <c r="U404" s="43">
        <v>464</v>
      </c>
      <c r="V404" s="43">
        <v>428.80293796068327</v>
      </c>
      <c r="W404" s="54">
        <v>0.14695849166532318</v>
      </c>
    </row>
    <row r="405" spans="1:23">
      <c r="A405" s="42" t="s">
        <v>296</v>
      </c>
      <c r="B405" s="43" t="s">
        <v>295</v>
      </c>
      <c r="C405" s="61" t="s">
        <v>252</v>
      </c>
      <c r="D405" s="43">
        <v>99</v>
      </c>
      <c r="E405" s="49">
        <v>36</v>
      </c>
      <c r="F405" s="49">
        <v>42</v>
      </c>
      <c r="G405" s="49">
        <v>36.385738469801375</v>
      </c>
      <c r="H405" s="49">
        <v>37.109836578369141</v>
      </c>
      <c r="I405" s="49">
        <v>36.385738469801375</v>
      </c>
      <c r="J405" s="49">
        <v>24.844208830631096</v>
      </c>
      <c r="K405" s="49">
        <v>47.927268108971653</v>
      </c>
      <c r="L405" s="49">
        <v>11.541529639170278</v>
      </c>
      <c r="M405" s="64">
        <f t="shared" si="50"/>
        <v>0.38573846980137461</v>
      </c>
      <c r="N405" s="67">
        <f t="shared" si="51"/>
        <v>1.0714957494482627E-2</v>
      </c>
      <c r="O405" s="70">
        <f t="shared" si="52"/>
        <v>1</v>
      </c>
      <c r="P405" s="58">
        <f t="shared" si="53"/>
        <v>6</v>
      </c>
      <c r="Q405" s="58">
        <f t="shared" si="54"/>
        <v>0.38573846980137461</v>
      </c>
      <c r="R405" s="58">
        <f t="shared" si="55"/>
        <v>1.1098365783691406</v>
      </c>
      <c r="S405" s="67">
        <f t="shared" si="56"/>
        <v>0.93571025503310423</v>
      </c>
      <c r="T405" s="58" t="str">
        <f t="shared" si="57"/>
        <v>LightGBM</v>
      </c>
      <c r="U405" s="43">
        <v>464</v>
      </c>
      <c r="V405" s="43">
        <v>428.80293796068327</v>
      </c>
      <c r="W405" s="54">
        <v>0.14695849166532318</v>
      </c>
    </row>
    <row r="406" spans="1:23">
      <c r="A406" s="42" t="s">
        <v>296</v>
      </c>
      <c r="B406" s="43" t="s">
        <v>295</v>
      </c>
      <c r="C406" s="61" t="s">
        <v>253</v>
      </c>
      <c r="D406" s="43">
        <v>100</v>
      </c>
      <c r="E406" s="49">
        <v>32</v>
      </c>
      <c r="F406" s="49">
        <v>33</v>
      </c>
      <c r="G406" s="49">
        <v>39.030352553018631</v>
      </c>
      <c r="H406" s="49">
        <v>37.520454406738281</v>
      </c>
      <c r="I406" s="49">
        <v>39.030352553018631</v>
      </c>
      <c r="J406" s="49">
        <v>26.672391486386402</v>
      </c>
      <c r="K406" s="49">
        <v>51.388313619650859</v>
      </c>
      <c r="L406" s="49">
        <v>12.357961066632228</v>
      </c>
      <c r="M406" s="64">
        <f t="shared" si="50"/>
        <v>7.0303525530186306</v>
      </c>
      <c r="N406" s="67">
        <f t="shared" si="51"/>
        <v>0.21969851728183221</v>
      </c>
      <c r="O406" s="70">
        <f t="shared" si="52"/>
        <v>1</v>
      </c>
      <c r="P406" s="58">
        <f t="shared" si="53"/>
        <v>1</v>
      </c>
      <c r="Q406" s="58">
        <f t="shared" si="54"/>
        <v>7.0303525530186306</v>
      </c>
      <c r="R406" s="58">
        <f t="shared" si="55"/>
        <v>5.5204544067382812</v>
      </c>
      <c r="S406" s="67">
        <f t="shared" si="56"/>
        <v>-6.0303525530186306</v>
      </c>
      <c r="T406" s="58" t="str">
        <f t="shared" si="57"/>
        <v>Seasonal naive</v>
      </c>
      <c r="U406" s="43">
        <v>464</v>
      </c>
      <c r="V406" s="43">
        <v>428.80293796068327</v>
      </c>
      <c r="W406" s="54">
        <v>0.14695849166532318</v>
      </c>
    </row>
    <row r="407" spans="1:23">
      <c r="A407" s="42" t="s">
        <v>296</v>
      </c>
      <c r="B407" s="43" t="s">
        <v>295</v>
      </c>
      <c r="C407" s="61" t="s">
        <v>254</v>
      </c>
      <c r="D407" s="43">
        <v>101</v>
      </c>
      <c r="E407" s="49">
        <v>38</v>
      </c>
      <c r="F407" s="49">
        <v>51</v>
      </c>
      <c r="G407" s="49">
        <v>37.611105385086056</v>
      </c>
      <c r="H407" s="49">
        <v>37.039630889892578</v>
      </c>
      <c r="I407" s="49">
        <v>37.611105385086056</v>
      </c>
      <c r="J407" s="49">
        <v>25.691286880950848</v>
      </c>
      <c r="K407" s="49">
        <v>49.530923889221263</v>
      </c>
      <c r="L407" s="49">
        <v>11.919818504135206</v>
      </c>
      <c r="M407" s="64">
        <f t="shared" si="50"/>
        <v>0.38889461491394428</v>
      </c>
      <c r="N407" s="67">
        <f t="shared" si="51"/>
        <v>1.0234068813524849E-2</v>
      </c>
      <c r="O407" s="70">
        <f t="shared" si="52"/>
        <v>1</v>
      </c>
      <c r="P407" s="58">
        <f t="shared" si="53"/>
        <v>13</v>
      </c>
      <c r="Q407" s="58">
        <f t="shared" si="54"/>
        <v>0.38889461491394428</v>
      </c>
      <c r="R407" s="58">
        <f t="shared" si="55"/>
        <v>0.96036911010742188</v>
      </c>
      <c r="S407" s="67">
        <f t="shared" si="56"/>
        <v>0.97008502962200427</v>
      </c>
      <c r="T407" s="58" t="str">
        <f t="shared" si="57"/>
        <v>LightGBM</v>
      </c>
      <c r="U407" s="43">
        <v>464</v>
      </c>
      <c r="V407" s="43">
        <v>428.80293796068327</v>
      </c>
      <c r="W407" s="54">
        <v>0.14695849166532318</v>
      </c>
    </row>
    <row r="408" spans="1:23">
      <c r="A408" s="42" t="s">
        <v>296</v>
      </c>
      <c r="B408" s="43" t="s">
        <v>295</v>
      </c>
      <c r="C408" s="61" t="s">
        <v>255</v>
      </c>
      <c r="D408" s="43">
        <v>102</v>
      </c>
      <c r="E408" s="49">
        <v>51</v>
      </c>
      <c r="F408" s="49">
        <v>53</v>
      </c>
      <c r="G408" s="49">
        <v>38.43107828482195</v>
      </c>
      <c r="H408" s="49">
        <v>39.316196441650391</v>
      </c>
      <c r="I408" s="49">
        <v>38.43107828482195</v>
      </c>
      <c r="J408" s="49">
        <v>26.258122035841538</v>
      </c>
      <c r="K408" s="49">
        <v>50.604034533802363</v>
      </c>
      <c r="L408" s="49">
        <v>12.172956248980412</v>
      </c>
      <c r="M408" s="64">
        <f t="shared" si="50"/>
        <v>12.56892171517805</v>
      </c>
      <c r="N408" s="67">
        <f t="shared" si="51"/>
        <v>0.24644944539564803</v>
      </c>
      <c r="O408" s="70">
        <f t="shared" si="52"/>
        <v>0</v>
      </c>
      <c r="P408" s="58">
        <f t="shared" si="53"/>
        <v>2</v>
      </c>
      <c r="Q408" s="58">
        <f t="shared" si="54"/>
        <v>12.56892171517805</v>
      </c>
      <c r="R408" s="58">
        <f t="shared" si="55"/>
        <v>11.683803558349609</v>
      </c>
      <c r="S408" s="67">
        <f t="shared" si="56"/>
        <v>-5.2844608575890248</v>
      </c>
      <c r="T408" s="58" t="str">
        <f t="shared" si="57"/>
        <v>Seasonal naive</v>
      </c>
      <c r="U408" s="43">
        <v>464</v>
      </c>
      <c r="V408" s="43">
        <v>428.80293796068327</v>
      </c>
      <c r="W408" s="54">
        <v>0.14695849166532318</v>
      </c>
    </row>
    <row r="409" spans="1:23">
      <c r="A409" s="42" t="s">
        <v>296</v>
      </c>
      <c r="B409" s="43" t="s">
        <v>295</v>
      </c>
      <c r="C409" s="61" t="s">
        <v>256</v>
      </c>
      <c r="D409" s="43">
        <v>103</v>
      </c>
      <c r="E409" s="49">
        <v>46</v>
      </c>
      <c r="F409" s="49">
        <v>37</v>
      </c>
      <c r="G409" s="49">
        <v>40.640156161135785</v>
      </c>
      <c r="H409" s="49">
        <v>42.967041015625</v>
      </c>
      <c r="I409" s="49">
        <v>40.640156161135785</v>
      </c>
      <c r="J409" s="49">
        <v>27.785224944473349</v>
      </c>
      <c r="K409" s="49">
        <v>53.495087377798221</v>
      </c>
      <c r="L409" s="49">
        <v>12.854931216662438</v>
      </c>
      <c r="M409" s="64">
        <f t="shared" si="50"/>
        <v>5.3598438388642151</v>
      </c>
      <c r="N409" s="67">
        <f t="shared" si="51"/>
        <v>0.11651834432313511</v>
      </c>
      <c r="O409" s="70">
        <f t="shared" si="52"/>
        <v>1</v>
      </c>
      <c r="P409" s="58">
        <f t="shared" si="53"/>
        <v>9</v>
      </c>
      <c r="Q409" s="58">
        <f t="shared" si="54"/>
        <v>5.3598438388642151</v>
      </c>
      <c r="R409" s="58">
        <f t="shared" si="55"/>
        <v>3.032958984375</v>
      </c>
      <c r="S409" s="67">
        <f t="shared" si="56"/>
        <v>0.40446179568175389</v>
      </c>
      <c r="T409" s="58" t="str">
        <f t="shared" si="57"/>
        <v>LSTM</v>
      </c>
      <c r="U409" s="43">
        <v>464</v>
      </c>
      <c r="V409" s="43">
        <v>428.80293796068327</v>
      </c>
      <c r="W409" s="54">
        <v>0.14695849166532318</v>
      </c>
    </row>
    <row r="410" spans="1:23">
      <c r="A410" s="42" t="s">
        <v>297</v>
      </c>
      <c r="B410" s="43" t="s">
        <v>298</v>
      </c>
      <c r="C410" s="61" t="s">
        <v>245</v>
      </c>
      <c r="D410" s="43">
        <v>92</v>
      </c>
      <c r="E410" s="49">
        <v>20</v>
      </c>
      <c r="F410" s="49">
        <v>30</v>
      </c>
      <c r="G410" s="49">
        <v>32.249219063853019</v>
      </c>
      <c r="H410" s="49">
        <v>28.889471054077148</v>
      </c>
      <c r="I410" s="49">
        <v>32.249219063853019</v>
      </c>
      <c r="J410" s="49">
        <v>21.984694060162116</v>
      </c>
      <c r="K410" s="49">
        <v>42.513744067543925</v>
      </c>
      <c r="L410" s="49">
        <v>10.264525003690903</v>
      </c>
      <c r="M410" s="64">
        <f t="shared" si="50"/>
        <v>12.249219063853019</v>
      </c>
      <c r="N410" s="67">
        <f t="shared" si="51"/>
        <v>0.61246095319265093</v>
      </c>
      <c r="O410" s="70">
        <f t="shared" si="52"/>
        <v>0</v>
      </c>
      <c r="P410" s="58">
        <f t="shared" si="53"/>
        <v>10</v>
      </c>
      <c r="Q410" s="58">
        <f t="shared" si="54"/>
        <v>12.249219063853019</v>
      </c>
      <c r="R410" s="58">
        <f t="shared" si="55"/>
        <v>8.8894710540771484</v>
      </c>
      <c r="S410" s="67">
        <f t="shared" si="56"/>
        <v>-0.22492190638530185</v>
      </c>
      <c r="T410" s="58" t="str">
        <f t="shared" si="57"/>
        <v>LSTM</v>
      </c>
      <c r="U410" s="43">
        <v>438</v>
      </c>
      <c r="V410" s="43">
        <v>400.46901799073999</v>
      </c>
      <c r="W410" s="54">
        <v>0.22458287866363583</v>
      </c>
    </row>
    <row r="411" spans="1:23">
      <c r="A411" s="42" t="s">
        <v>297</v>
      </c>
      <c r="B411" s="43" t="s">
        <v>298</v>
      </c>
      <c r="C411" s="61" t="s">
        <v>246</v>
      </c>
      <c r="D411" s="43">
        <v>93</v>
      </c>
      <c r="E411" s="49">
        <v>34</v>
      </c>
      <c r="F411" s="49">
        <v>21</v>
      </c>
      <c r="G411" s="49">
        <v>28.516107310784591</v>
      </c>
      <c r="H411" s="49">
        <v>26.794586181640625</v>
      </c>
      <c r="I411" s="49">
        <v>28.516107310784591</v>
      </c>
      <c r="J411" s="49">
        <v>19.404049041947061</v>
      </c>
      <c r="K411" s="49">
        <v>37.62816557962212</v>
      </c>
      <c r="L411" s="49">
        <v>9.1120582688375276</v>
      </c>
      <c r="M411" s="64">
        <f t="shared" si="50"/>
        <v>5.4838926892154092</v>
      </c>
      <c r="N411" s="67">
        <f t="shared" si="51"/>
        <v>0.16129096144751204</v>
      </c>
      <c r="O411" s="70">
        <f t="shared" si="52"/>
        <v>1</v>
      </c>
      <c r="P411" s="58">
        <f t="shared" si="53"/>
        <v>13</v>
      </c>
      <c r="Q411" s="58">
        <f t="shared" si="54"/>
        <v>5.4838926892154092</v>
      </c>
      <c r="R411" s="58">
        <f t="shared" si="55"/>
        <v>7.205413818359375</v>
      </c>
      <c r="S411" s="67">
        <f t="shared" si="56"/>
        <v>0.57816210082958386</v>
      </c>
      <c r="T411" s="58" t="str">
        <f t="shared" si="57"/>
        <v>LightGBM</v>
      </c>
      <c r="U411" s="43">
        <v>438</v>
      </c>
      <c r="V411" s="43">
        <v>400.46901799073999</v>
      </c>
      <c r="W411" s="54">
        <v>0.22458287866363583</v>
      </c>
    </row>
    <row r="412" spans="1:23">
      <c r="A412" s="42" t="s">
        <v>297</v>
      </c>
      <c r="B412" s="43" t="s">
        <v>298</v>
      </c>
      <c r="C412" s="61" t="s">
        <v>247</v>
      </c>
      <c r="D412" s="43">
        <v>94</v>
      </c>
      <c r="E412" s="49">
        <v>24</v>
      </c>
      <c r="F412" s="49">
        <v>30</v>
      </c>
      <c r="G412" s="49">
        <v>29.254540884729437</v>
      </c>
      <c r="H412" s="49">
        <v>29.926078796386719</v>
      </c>
      <c r="I412" s="49">
        <v>29.254540884729437</v>
      </c>
      <c r="J412" s="49">
        <v>19.914517265224113</v>
      </c>
      <c r="K412" s="49">
        <v>38.594564504234761</v>
      </c>
      <c r="L412" s="49">
        <v>9.3400236195053257</v>
      </c>
      <c r="M412" s="64">
        <f t="shared" si="50"/>
        <v>5.2545408847294368</v>
      </c>
      <c r="N412" s="67">
        <f t="shared" si="51"/>
        <v>0.2189392035303932</v>
      </c>
      <c r="O412" s="70">
        <f t="shared" si="52"/>
        <v>1</v>
      </c>
      <c r="P412" s="58">
        <f t="shared" si="53"/>
        <v>6</v>
      </c>
      <c r="Q412" s="58">
        <f t="shared" si="54"/>
        <v>5.2545408847294368</v>
      </c>
      <c r="R412" s="58">
        <f t="shared" si="55"/>
        <v>5.9260787963867188</v>
      </c>
      <c r="S412" s="67">
        <f t="shared" si="56"/>
        <v>0.1242431858784272</v>
      </c>
      <c r="T412" s="58" t="str">
        <f t="shared" si="57"/>
        <v>LightGBM</v>
      </c>
      <c r="U412" s="43">
        <v>438</v>
      </c>
      <c r="V412" s="43">
        <v>400.46901799073999</v>
      </c>
      <c r="W412" s="54">
        <v>0.22458287866363583</v>
      </c>
    </row>
    <row r="413" spans="1:23">
      <c r="A413" s="42" t="s">
        <v>297</v>
      </c>
      <c r="B413" s="43" t="s">
        <v>298</v>
      </c>
      <c r="C413" s="61" t="s">
        <v>248</v>
      </c>
      <c r="D413" s="43">
        <v>95</v>
      </c>
      <c r="E413" s="49">
        <v>28</v>
      </c>
      <c r="F413" s="49">
        <v>30</v>
      </c>
      <c r="G413" s="49">
        <v>25.757964496515502</v>
      </c>
      <c r="H413" s="49">
        <v>27.978391647338867</v>
      </c>
      <c r="I413" s="49">
        <v>25.757964496515502</v>
      </c>
      <c r="J413" s="49">
        <v>17.497385651193035</v>
      </c>
      <c r="K413" s="49">
        <v>34.018543341837969</v>
      </c>
      <c r="L413" s="49">
        <v>8.2605788453224687</v>
      </c>
      <c r="M413" s="64">
        <f t="shared" si="50"/>
        <v>2.2420355034844981</v>
      </c>
      <c r="N413" s="67">
        <f t="shared" si="51"/>
        <v>8.0072696553017783E-2</v>
      </c>
      <c r="O413" s="70">
        <f t="shared" si="52"/>
        <v>1</v>
      </c>
      <c r="P413" s="58">
        <f t="shared" si="53"/>
        <v>2</v>
      </c>
      <c r="Q413" s="58">
        <f t="shared" si="54"/>
        <v>2.2420355034844981</v>
      </c>
      <c r="R413" s="58">
        <f t="shared" si="55"/>
        <v>2.1608352661132812E-2</v>
      </c>
      <c r="S413" s="67">
        <f t="shared" si="56"/>
        <v>-0.12101775174224905</v>
      </c>
      <c r="T413" s="58" t="str">
        <f t="shared" si="57"/>
        <v>LSTM</v>
      </c>
      <c r="U413" s="43">
        <v>438</v>
      </c>
      <c r="V413" s="43">
        <v>400.46901799073999</v>
      </c>
      <c r="W413" s="54">
        <v>0.22458287866363583</v>
      </c>
    </row>
    <row r="414" spans="1:23">
      <c r="A414" s="42" t="s">
        <v>297</v>
      </c>
      <c r="B414" s="43" t="s">
        <v>298</v>
      </c>
      <c r="C414" s="61" t="s">
        <v>249</v>
      </c>
      <c r="D414" s="43">
        <v>96</v>
      </c>
      <c r="E414" s="49">
        <v>38</v>
      </c>
      <c r="F414" s="49">
        <v>31</v>
      </c>
      <c r="G414" s="49">
        <v>27.630588074330326</v>
      </c>
      <c r="H414" s="49">
        <v>29.139060974121094</v>
      </c>
      <c r="I414" s="49">
        <v>27.630588074330326</v>
      </c>
      <c r="J414" s="49">
        <v>18.791902672578139</v>
      </c>
      <c r="K414" s="49">
        <v>36.469273476082513</v>
      </c>
      <c r="L414" s="49">
        <v>8.838685401752187</v>
      </c>
      <c r="M414" s="64">
        <f t="shared" si="50"/>
        <v>10.369411925669674</v>
      </c>
      <c r="N414" s="67">
        <f t="shared" si="51"/>
        <v>0.27287926120183353</v>
      </c>
      <c r="O414" s="70">
        <f t="shared" si="52"/>
        <v>0</v>
      </c>
      <c r="P414" s="58">
        <f t="shared" si="53"/>
        <v>7</v>
      </c>
      <c r="Q414" s="58">
        <f t="shared" si="54"/>
        <v>10.369411925669674</v>
      </c>
      <c r="R414" s="58">
        <f t="shared" si="55"/>
        <v>8.8609390258789062</v>
      </c>
      <c r="S414" s="67">
        <f t="shared" si="56"/>
        <v>-0.48134456080995336</v>
      </c>
      <c r="T414" s="58" t="str">
        <f t="shared" si="57"/>
        <v>Seasonal naive</v>
      </c>
      <c r="U414" s="43">
        <v>438</v>
      </c>
      <c r="V414" s="43">
        <v>400.46901799073999</v>
      </c>
      <c r="W414" s="54">
        <v>0.22458287866363583</v>
      </c>
    </row>
    <row r="415" spans="1:23">
      <c r="A415" s="42" t="s">
        <v>297</v>
      </c>
      <c r="B415" s="43" t="s">
        <v>298</v>
      </c>
      <c r="C415" s="61" t="s">
        <v>250</v>
      </c>
      <c r="D415" s="43">
        <v>97</v>
      </c>
      <c r="E415" s="49">
        <v>48</v>
      </c>
      <c r="F415" s="49">
        <v>39</v>
      </c>
      <c r="G415" s="49">
        <v>28.702777306676214</v>
      </c>
      <c r="H415" s="49">
        <v>30.888116836547852</v>
      </c>
      <c r="I415" s="49">
        <v>28.702777306676214</v>
      </c>
      <c r="J415" s="49">
        <v>19.533091253060078</v>
      </c>
      <c r="K415" s="49">
        <v>37.87246336029235</v>
      </c>
      <c r="L415" s="49">
        <v>9.1696860536161342</v>
      </c>
      <c r="M415" s="64">
        <f t="shared" si="50"/>
        <v>19.297222693323786</v>
      </c>
      <c r="N415" s="67">
        <f t="shared" si="51"/>
        <v>0.40202547277757888</v>
      </c>
      <c r="O415" s="70">
        <f t="shared" si="52"/>
        <v>0</v>
      </c>
      <c r="P415" s="58">
        <f t="shared" si="53"/>
        <v>9</v>
      </c>
      <c r="Q415" s="58">
        <f t="shared" si="54"/>
        <v>19.297222693323786</v>
      </c>
      <c r="R415" s="58">
        <f t="shared" si="55"/>
        <v>17.111883163452148</v>
      </c>
      <c r="S415" s="67">
        <f t="shared" si="56"/>
        <v>-1.1441358548137539</v>
      </c>
      <c r="T415" s="58" t="str">
        <f t="shared" si="57"/>
        <v>Seasonal naive</v>
      </c>
      <c r="U415" s="43">
        <v>438</v>
      </c>
      <c r="V415" s="43">
        <v>400.46901799073999</v>
      </c>
      <c r="W415" s="54">
        <v>0.22458287866363583</v>
      </c>
    </row>
    <row r="416" spans="1:23">
      <c r="A416" s="42" t="s">
        <v>297</v>
      </c>
      <c r="B416" s="43" t="s">
        <v>298</v>
      </c>
      <c r="C416" s="61" t="s">
        <v>251</v>
      </c>
      <c r="D416" s="43">
        <v>98</v>
      </c>
      <c r="E416" s="49">
        <v>36</v>
      </c>
      <c r="F416" s="49">
        <v>36</v>
      </c>
      <c r="G416" s="49">
        <v>30.448174524299034</v>
      </c>
      <c r="H416" s="49">
        <v>36.285320281982422</v>
      </c>
      <c r="I416" s="49">
        <v>30.448174524299034</v>
      </c>
      <c r="J416" s="49">
        <v>20.739658570730782</v>
      </c>
      <c r="K416" s="49">
        <v>40.156690477867286</v>
      </c>
      <c r="L416" s="49">
        <v>9.7085159535682521</v>
      </c>
      <c r="M416" s="64">
        <f t="shared" si="50"/>
        <v>5.5518254757009657</v>
      </c>
      <c r="N416" s="67">
        <f t="shared" si="51"/>
        <v>0.15421737432502683</v>
      </c>
      <c r="O416" s="70">
        <f t="shared" si="52"/>
        <v>1</v>
      </c>
      <c r="P416" s="58">
        <f t="shared" si="53"/>
        <v>0</v>
      </c>
      <c r="Q416" s="58">
        <f t="shared" si="54"/>
        <v>5.5518254757009657</v>
      </c>
      <c r="R416" s="58">
        <f t="shared" si="55"/>
        <v>0.28532028198242188</v>
      </c>
      <c r="S416" s="67">
        <f t="shared" si="56"/>
        <v>0</v>
      </c>
      <c r="T416" s="58" t="str">
        <f t="shared" si="57"/>
        <v>Seasonal naive</v>
      </c>
      <c r="U416" s="43">
        <v>438</v>
      </c>
      <c r="V416" s="43">
        <v>400.46901799073999</v>
      </c>
      <c r="W416" s="54">
        <v>0.22458287866363583</v>
      </c>
    </row>
    <row r="417" spans="1:23">
      <c r="A417" s="42" t="s">
        <v>297</v>
      </c>
      <c r="B417" s="43" t="s">
        <v>298</v>
      </c>
      <c r="C417" s="61" t="s">
        <v>252</v>
      </c>
      <c r="D417" s="43">
        <v>99</v>
      </c>
      <c r="E417" s="49">
        <v>41</v>
      </c>
      <c r="F417" s="49">
        <v>33</v>
      </c>
      <c r="G417" s="49">
        <v>33.884380260029559</v>
      </c>
      <c r="H417" s="49">
        <v>36.753322601318359</v>
      </c>
      <c r="I417" s="49">
        <v>33.884380260029559</v>
      </c>
      <c r="J417" s="49">
        <v>23.11505684435231</v>
      </c>
      <c r="K417" s="49">
        <v>44.653703675706808</v>
      </c>
      <c r="L417" s="49">
        <v>10.769323415677251</v>
      </c>
      <c r="M417" s="64">
        <f t="shared" si="50"/>
        <v>7.1156197399704411</v>
      </c>
      <c r="N417" s="67">
        <f t="shared" si="51"/>
        <v>0.17355170097488881</v>
      </c>
      <c r="O417" s="70">
        <f t="shared" si="52"/>
        <v>1</v>
      </c>
      <c r="P417" s="58">
        <f t="shared" si="53"/>
        <v>8</v>
      </c>
      <c r="Q417" s="58">
        <f t="shared" si="54"/>
        <v>7.1156197399704411</v>
      </c>
      <c r="R417" s="58">
        <f t="shared" si="55"/>
        <v>4.2466773986816406</v>
      </c>
      <c r="S417" s="67">
        <f t="shared" si="56"/>
        <v>0.11054753250369487</v>
      </c>
      <c r="T417" s="58" t="str">
        <f t="shared" si="57"/>
        <v>LSTM</v>
      </c>
      <c r="U417" s="43">
        <v>438</v>
      </c>
      <c r="V417" s="43">
        <v>400.46901799073999</v>
      </c>
      <c r="W417" s="54">
        <v>0.22458287866363583</v>
      </c>
    </row>
    <row r="418" spans="1:23">
      <c r="A418" s="42" t="s">
        <v>297</v>
      </c>
      <c r="B418" s="43" t="s">
        <v>298</v>
      </c>
      <c r="C418" s="61" t="s">
        <v>253</v>
      </c>
      <c r="D418" s="43">
        <v>100</v>
      </c>
      <c r="E418" s="49">
        <v>41</v>
      </c>
      <c r="F418" s="49">
        <v>43</v>
      </c>
      <c r="G418" s="49">
        <v>35.735409482318751</v>
      </c>
      <c r="H418" s="49">
        <v>37.896587371826172</v>
      </c>
      <c r="I418" s="49">
        <v>35.735409482318751</v>
      </c>
      <c r="J418" s="49">
        <v>24.394646006703198</v>
      </c>
      <c r="K418" s="49">
        <v>47.076172957934304</v>
      </c>
      <c r="L418" s="49">
        <v>11.340763475615553</v>
      </c>
      <c r="M418" s="64">
        <f t="shared" si="50"/>
        <v>5.2645905176812491</v>
      </c>
      <c r="N418" s="67">
        <f t="shared" si="51"/>
        <v>0.1284046467727134</v>
      </c>
      <c r="O418" s="70">
        <f t="shared" si="52"/>
        <v>1</v>
      </c>
      <c r="P418" s="58">
        <f t="shared" si="53"/>
        <v>2</v>
      </c>
      <c r="Q418" s="58">
        <f t="shared" si="54"/>
        <v>5.2645905176812491</v>
      </c>
      <c r="R418" s="58">
        <f t="shared" si="55"/>
        <v>3.1034126281738281</v>
      </c>
      <c r="S418" s="67">
        <f t="shared" si="56"/>
        <v>-1.6322952588406245</v>
      </c>
      <c r="T418" s="58" t="str">
        <f t="shared" si="57"/>
        <v>Seasonal naive</v>
      </c>
      <c r="U418" s="43">
        <v>438</v>
      </c>
      <c r="V418" s="43">
        <v>400.46901799073999</v>
      </c>
      <c r="W418" s="54">
        <v>0.22458287866363583</v>
      </c>
    </row>
    <row r="419" spans="1:23">
      <c r="A419" s="42" t="s">
        <v>297</v>
      </c>
      <c r="B419" s="43" t="s">
        <v>298</v>
      </c>
      <c r="C419" s="61" t="s">
        <v>254</v>
      </c>
      <c r="D419" s="43">
        <v>101</v>
      </c>
      <c r="E419" s="49">
        <v>52</v>
      </c>
      <c r="F419" s="49">
        <v>36</v>
      </c>
      <c r="G419" s="49">
        <v>39.375457113079818</v>
      </c>
      <c r="H419" s="49">
        <v>38.298332214355469</v>
      </c>
      <c r="I419" s="49">
        <v>39.375457113079818</v>
      </c>
      <c r="J419" s="49">
        <v>26.910957171689873</v>
      </c>
      <c r="K419" s="49">
        <v>51.839957054469764</v>
      </c>
      <c r="L419" s="49">
        <v>12.464499941389947</v>
      </c>
      <c r="M419" s="64">
        <f t="shared" si="50"/>
        <v>12.624542886920182</v>
      </c>
      <c r="N419" s="67">
        <f t="shared" si="51"/>
        <v>0.24277967090231117</v>
      </c>
      <c r="O419" s="70">
        <f t="shared" si="52"/>
        <v>0</v>
      </c>
      <c r="P419" s="58">
        <f t="shared" si="53"/>
        <v>16</v>
      </c>
      <c r="Q419" s="58">
        <f t="shared" si="54"/>
        <v>12.624542886920182</v>
      </c>
      <c r="R419" s="58">
        <f t="shared" si="55"/>
        <v>13.701667785644531</v>
      </c>
      <c r="S419" s="67">
        <f t="shared" si="56"/>
        <v>0.21096606956748865</v>
      </c>
      <c r="T419" s="58" t="str">
        <f t="shared" si="57"/>
        <v>LightGBM</v>
      </c>
      <c r="U419" s="43">
        <v>438</v>
      </c>
      <c r="V419" s="43">
        <v>400.46901799073999</v>
      </c>
      <c r="W419" s="54">
        <v>0.22458287866363583</v>
      </c>
    </row>
    <row r="420" spans="1:23">
      <c r="A420" s="42" t="s">
        <v>297</v>
      </c>
      <c r="B420" s="43" t="s">
        <v>298</v>
      </c>
      <c r="C420" s="61" t="s">
        <v>255</v>
      </c>
      <c r="D420" s="43">
        <v>102</v>
      </c>
      <c r="E420" s="49">
        <v>36</v>
      </c>
      <c r="F420" s="49">
        <v>39</v>
      </c>
      <c r="G420" s="49">
        <v>44.731137834853307</v>
      </c>
      <c r="H420" s="49">
        <v>42.911159515380859</v>
      </c>
      <c r="I420" s="49">
        <v>44.731137834853307</v>
      </c>
      <c r="J420" s="49">
        <v>30.61326015322663</v>
      </c>
      <c r="K420" s="49">
        <v>58.84901551647998</v>
      </c>
      <c r="L420" s="49">
        <v>14.117877681626677</v>
      </c>
      <c r="M420" s="64">
        <f t="shared" si="50"/>
        <v>8.7311378348533069</v>
      </c>
      <c r="N420" s="67">
        <f t="shared" si="51"/>
        <v>0.24253160652370298</v>
      </c>
      <c r="O420" s="70">
        <f t="shared" si="52"/>
        <v>1</v>
      </c>
      <c r="P420" s="58">
        <f t="shared" si="53"/>
        <v>3</v>
      </c>
      <c r="Q420" s="58">
        <f t="shared" si="54"/>
        <v>8.7311378348533069</v>
      </c>
      <c r="R420" s="58">
        <f t="shared" si="55"/>
        <v>6.9111595153808594</v>
      </c>
      <c r="S420" s="67">
        <f t="shared" si="56"/>
        <v>-1.9103792782844358</v>
      </c>
      <c r="T420" s="58" t="str">
        <f t="shared" si="57"/>
        <v>Seasonal naive</v>
      </c>
      <c r="U420" s="43">
        <v>438</v>
      </c>
      <c r="V420" s="43">
        <v>400.46901799073999</v>
      </c>
      <c r="W420" s="54">
        <v>0.22458287866363583</v>
      </c>
    </row>
    <row r="421" spans="1:23">
      <c r="A421" s="42" t="s">
        <v>297</v>
      </c>
      <c r="B421" s="43" t="s">
        <v>298</v>
      </c>
      <c r="C421" s="61" t="s">
        <v>256</v>
      </c>
      <c r="D421" s="43">
        <v>103</v>
      </c>
      <c r="E421" s="49">
        <v>40</v>
      </c>
      <c r="F421" s="49">
        <v>42</v>
      </c>
      <c r="G421" s="49">
        <v>44.183261639270505</v>
      </c>
      <c r="H421" s="49">
        <v>40.387660980224609</v>
      </c>
      <c r="I421" s="49">
        <v>44.183261639270505</v>
      </c>
      <c r="J421" s="49">
        <v>30.234521431149197</v>
      </c>
      <c r="K421" s="49">
        <v>58.132001847391813</v>
      </c>
      <c r="L421" s="49">
        <v>13.948740208121306</v>
      </c>
      <c r="M421" s="64">
        <f t="shared" si="50"/>
        <v>4.1832616392705049</v>
      </c>
      <c r="N421" s="67">
        <f t="shared" si="51"/>
        <v>0.10458154098176262</v>
      </c>
      <c r="O421" s="70">
        <f t="shared" si="52"/>
        <v>1</v>
      </c>
      <c r="P421" s="58">
        <f t="shared" si="53"/>
        <v>2</v>
      </c>
      <c r="Q421" s="58">
        <f t="shared" si="54"/>
        <v>4.1832616392705049</v>
      </c>
      <c r="R421" s="58">
        <f t="shared" si="55"/>
        <v>0.38766098022460938</v>
      </c>
      <c r="S421" s="67">
        <f t="shared" si="56"/>
        <v>-1.0916308196352524</v>
      </c>
      <c r="T421" s="58" t="str">
        <f t="shared" si="57"/>
        <v>LSTM</v>
      </c>
      <c r="U421" s="43">
        <v>438</v>
      </c>
      <c r="V421" s="43">
        <v>400.46901799073999</v>
      </c>
      <c r="W421" s="54">
        <v>0.22458287866363583</v>
      </c>
    </row>
    <row r="422" spans="1:23">
      <c r="A422" s="42" t="s">
        <v>299</v>
      </c>
      <c r="B422" s="43" t="s">
        <v>298</v>
      </c>
      <c r="C422" s="61" t="s">
        <v>245</v>
      </c>
      <c r="D422" s="43">
        <v>92</v>
      </c>
      <c r="E422" s="49">
        <v>34</v>
      </c>
      <c r="F422" s="49">
        <v>36</v>
      </c>
      <c r="G422" s="49">
        <v>39.164229125848522</v>
      </c>
      <c r="H422" s="49">
        <v>40.928882598876953</v>
      </c>
      <c r="I422" s="49">
        <v>39.164229125848522</v>
      </c>
      <c r="J422" s="49">
        <v>26.764938383876196</v>
      </c>
      <c r="K422" s="49">
        <v>51.563519867820844</v>
      </c>
      <c r="L422" s="49">
        <v>12.399290741972326</v>
      </c>
      <c r="M422" s="64">
        <f t="shared" si="50"/>
        <v>5.1642291258485216</v>
      </c>
      <c r="N422" s="67">
        <f t="shared" si="51"/>
        <v>0.15188909193672123</v>
      </c>
      <c r="O422" s="70">
        <f t="shared" si="52"/>
        <v>1</v>
      </c>
      <c r="P422" s="58">
        <f t="shared" si="53"/>
        <v>2</v>
      </c>
      <c r="Q422" s="58">
        <f t="shared" si="54"/>
        <v>5.1642291258485216</v>
      </c>
      <c r="R422" s="58">
        <f t="shared" si="55"/>
        <v>6.9288825988769531</v>
      </c>
      <c r="S422" s="67">
        <f t="shared" si="56"/>
        <v>-1.5821145629242608</v>
      </c>
      <c r="T422" s="58" t="str">
        <f t="shared" si="57"/>
        <v>Seasonal naive</v>
      </c>
      <c r="U422" s="43">
        <v>544</v>
      </c>
      <c r="V422" s="43">
        <v>516.30960621495819</v>
      </c>
      <c r="W422" s="54">
        <v>0.14928520803420531</v>
      </c>
    </row>
    <row r="423" spans="1:23">
      <c r="A423" s="42" t="s">
        <v>299</v>
      </c>
      <c r="B423" s="43" t="s">
        <v>298</v>
      </c>
      <c r="C423" s="61" t="s">
        <v>246</v>
      </c>
      <c r="D423" s="43">
        <v>93</v>
      </c>
      <c r="E423" s="49">
        <v>41</v>
      </c>
      <c r="F423" s="49">
        <v>37</v>
      </c>
      <c r="G423" s="49">
        <v>39.468629689141508</v>
      </c>
      <c r="H423" s="49">
        <v>39.350879669189453</v>
      </c>
      <c r="I423" s="49">
        <v>39.468629689141508</v>
      </c>
      <c r="J423" s="49">
        <v>26.9753659973968</v>
      </c>
      <c r="K423" s="49">
        <v>51.961893380886217</v>
      </c>
      <c r="L423" s="49">
        <v>12.49326369174471</v>
      </c>
      <c r="M423" s="64">
        <f t="shared" si="50"/>
        <v>1.5313703108584917</v>
      </c>
      <c r="N423" s="67">
        <f t="shared" si="51"/>
        <v>3.7350495386792484E-2</v>
      </c>
      <c r="O423" s="70">
        <f t="shared" si="52"/>
        <v>1</v>
      </c>
      <c r="P423" s="58">
        <f t="shared" si="53"/>
        <v>4</v>
      </c>
      <c r="Q423" s="58">
        <f t="shared" si="54"/>
        <v>1.5313703108584917</v>
      </c>
      <c r="R423" s="58">
        <f t="shared" si="55"/>
        <v>1.6491203308105469</v>
      </c>
      <c r="S423" s="67">
        <f t="shared" si="56"/>
        <v>0.61715742228537707</v>
      </c>
      <c r="T423" s="58" t="str">
        <f t="shared" si="57"/>
        <v>LightGBM</v>
      </c>
      <c r="U423" s="43">
        <v>544</v>
      </c>
      <c r="V423" s="43">
        <v>516.30960621495819</v>
      </c>
      <c r="W423" s="54">
        <v>0.14928520803420531</v>
      </c>
    </row>
    <row r="424" spans="1:23">
      <c r="A424" s="42" t="s">
        <v>299</v>
      </c>
      <c r="B424" s="43" t="s">
        <v>298</v>
      </c>
      <c r="C424" s="61" t="s">
        <v>247</v>
      </c>
      <c r="D424" s="43">
        <v>94</v>
      </c>
      <c r="E424" s="49">
        <v>51</v>
      </c>
      <c r="F424" s="49">
        <v>28</v>
      </c>
      <c r="G424" s="49">
        <v>37.416513020743757</v>
      </c>
      <c r="H424" s="49">
        <v>39.203327178955078</v>
      </c>
      <c r="I424" s="49">
        <v>37.416513020743757</v>
      </c>
      <c r="J424" s="49">
        <v>25.556768053538335</v>
      </c>
      <c r="K424" s="49">
        <v>49.27625798794918</v>
      </c>
      <c r="L424" s="49">
        <v>11.859744967205421</v>
      </c>
      <c r="M424" s="64">
        <f t="shared" si="50"/>
        <v>13.583486979256243</v>
      </c>
      <c r="N424" s="67">
        <f t="shared" si="51"/>
        <v>0.26634288194620082</v>
      </c>
      <c r="O424" s="70">
        <f t="shared" si="52"/>
        <v>0</v>
      </c>
      <c r="P424" s="58">
        <f t="shared" si="53"/>
        <v>23</v>
      </c>
      <c r="Q424" s="58">
        <f t="shared" si="54"/>
        <v>13.583486979256243</v>
      </c>
      <c r="R424" s="58">
        <f t="shared" si="55"/>
        <v>11.796672821044922</v>
      </c>
      <c r="S424" s="67">
        <f t="shared" si="56"/>
        <v>0.40941360959755468</v>
      </c>
      <c r="T424" s="58" t="str">
        <f t="shared" si="57"/>
        <v>LSTM</v>
      </c>
      <c r="U424" s="43">
        <v>544</v>
      </c>
      <c r="V424" s="43">
        <v>516.30960621495819</v>
      </c>
      <c r="W424" s="54">
        <v>0.14928520803420531</v>
      </c>
    </row>
    <row r="425" spans="1:23">
      <c r="A425" s="42" t="s">
        <v>299</v>
      </c>
      <c r="B425" s="43" t="s">
        <v>298</v>
      </c>
      <c r="C425" s="61" t="s">
        <v>248</v>
      </c>
      <c r="D425" s="43">
        <v>95</v>
      </c>
      <c r="E425" s="49">
        <v>42</v>
      </c>
      <c r="F425" s="49">
        <v>41</v>
      </c>
      <c r="G425" s="49">
        <v>42.771507544059837</v>
      </c>
      <c r="H425" s="49">
        <v>44.839138031005859</v>
      </c>
      <c r="I425" s="49">
        <v>42.771507544059837</v>
      </c>
      <c r="J425" s="49">
        <v>29.258596676216385</v>
      </c>
      <c r="K425" s="49">
        <v>56.284418411903289</v>
      </c>
      <c r="L425" s="49">
        <v>13.512910867843452</v>
      </c>
      <c r="M425" s="64">
        <f t="shared" si="50"/>
        <v>0.7715075440598369</v>
      </c>
      <c r="N425" s="67">
        <f t="shared" si="51"/>
        <v>1.8369227239519927E-2</v>
      </c>
      <c r="O425" s="70">
        <f t="shared" si="52"/>
        <v>1</v>
      </c>
      <c r="P425" s="58">
        <f t="shared" si="53"/>
        <v>1</v>
      </c>
      <c r="Q425" s="58">
        <f t="shared" si="54"/>
        <v>0.7715075440598369</v>
      </c>
      <c r="R425" s="58">
        <f t="shared" si="55"/>
        <v>2.8391380310058594</v>
      </c>
      <c r="S425" s="67">
        <f t="shared" si="56"/>
        <v>0.2284924559401631</v>
      </c>
      <c r="T425" s="58" t="str">
        <f t="shared" si="57"/>
        <v>LightGBM</v>
      </c>
      <c r="U425" s="43">
        <v>544</v>
      </c>
      <c r="V425" s="43">
        <v>516.30960621495819</v>
      </c>
      <c r="W425" s="54">
        <v>0.14928520803420531</v>
      </c>
    </row>
    <row r="426" spans="1:23">
      <c r="A426" s="42" t="s">
        <v>299</v>
      </c>
      <c r="B426" s="43" t="s">
        <v>298</v>
      </c>
      <c r="C426" s="61" t="s">
        <v>249</v>
      </c>
      <c r="D426" s="43">
        <v>96</v>
      </c>
      <c r="E426" s="49">
        <v>33</v>
      </c>
      <c r="F426" s="49">
        <v>35</v>
      </c>
      <c r="G426" s="49">
        <v>41.029122383028025</v>
      </c>
      <c r="H426" s="49">
        <v>42.634239196777344</v>
      </c>
      <c r="I426" s="49">
        <v>41.029122383028025</v>
      </c>
      <c r="J426" s="49">
        <v>28.054111548780085</v>
      </c>
      <c r="K426" s="49">
        <v>54.004133217275964</v>
      </c>
      <c r="L426" s="49">
        <v>12.975010834247941</v>
      </c>
      <c r="M426" s="64">
        <f t="shared" si="50"/>
        <v>8.0291223830280245</v>
      </c>
      <c r="N426" s="67">
        <f t="shared" si="51"/>
        <v>0.24330673887963711</v>
      </c>
      <c r="O426" s="70">
        <f t="shared" si="52"/>
        <v>1</v>
      </c>
      <c r="P426" s="58">
        <f t="shared" si="53"/>
        <v>2</v>
      </c>
      <c r="Q426" s="58">
        <f t="shared" si="54"/>
        <v>8.0291223830280245</v>
      </c>
      <c r="R426" s="58">
        <f t="shared" si="55"/>
        <v>9.6342391967773438</v>
      </c>
      <c r="S426" s="67">
        <f t="shared" si="56"/>
        <v>-3.0145611915140123</v>
      </c>
      <c r="T426" s="58" t="str">
        <f t="shared" si="57"/>
        <v>Seasonal naive</v>
      </c>
      <c r="U426" s="43">
        <v>544</v>
      </c>
      <c r="V426" s="43">
        <v>516.30960621495819</v>
      </c>
      <c r="W426" s="54">
        <v>0.14928520803420531</v>
      </c>
    </row>
    <row r="427" spans="1:23">
      <c r="A427" s="42" t="s">
        <v>299</v>
      </c>
      <c r="B427" s="43" t="s">
        <v>298</v>
      </c>
      <c r="C427" s="61" t="s">
        <v>250</v>
      </c>
      <c r="D427" s="43">
        <v>97</v>
      </c>
      <c r="E427" s="49">
        <v>31</v>
      </c>
      <c r="F427" s="49">
        <v>41</v>
      </c>
      <c r="G427" s="49">
        <v>39.984078713059027</v>
      </c>
      <c r="H427" s="49">
        <v>40.148117065429688</v>
      </c>
      <c r="I427" s="49">
        <v>39.984078713059027</v>
      </c>
      <c r="J427" s="49">
        <v>27.331688294639363</v>
      </c>
      <c r="K427" s="49">
        <v>52.636469131478691</v>
      </c>
      <c r="L427" s="49">
        <v>12.652390418419666</v>
      </c>
      <c r="M427" s="64">
        <f t="shared" si="50"/>
        <v>8.9840787130590272</v>
      </c>
      <c r="N427" s="67">
        <f t="shared" si="51"/>
        <v>0.28980899074383959</v>
      </c>
      <c r="O427" s="70">
        <f t="shared" si="52"/>
        <v>1</v>
      </c>
      <c r="P427" s="58">
        <f t="shared" si="53"/>
        <v>10</v>
      </c>
      <c r="Q427" s="58">
        <f t="shared" si="54"/>
        <v>8.9840787130590272</v>
      </c>
      <c r="R427" s="58">
        <f t="shared" si="55"/>
        <v>9.1481170654296875</v>
      </c>
      <c r="S427" s="67">
        <f t="shared" si="56"/>
        <v>0.10159212869409728</v>
      </c>
      <c r="T427" s="58" t="str">
        <f t="shared" si="57"/>
        <v>LightGBM</v>
      </c>
      <c r="U427" s="43">
        <v>544</v>
      </c>
      <c r="V427" s="43">
        <v>516.30960621495819</v>
      </c>
      <c r="W427" s="54">
        <v>0.14928520803420531</v>
      </c>
    </row>
    <row r="428" spans="1:23">
      <c r="A428" s="42" t="s">
        <v>299</v>
      </c>
      <c r="B428" s="43" t="s">
        <v>298</v>
      </c>
      <c r="C428" s="61" t="s">
        <v>251</v>
      </c>
      <c r="D428" s="43">
        <v>98</v>
      </c>
      <c r="E428" s="49">
        <v>46</v>
      </c>
      <c r="F428" s="49">
        <v>31</v>
      </c>
      <c r="G428" s="49">
        <v>38.672112135924479</v>
      </c>
      <c r="H428" s="49">
        <v>37.917240142822266</v>
      </c>
      <c r="I428" s="49">
        <v>38.672112135924479</v>
      </c>
      <c r="J428" s="49">
        <v>26.4247451771278</v>
      </c>
      <c r="K428" s="49">
        <v>50.919479094721154</v>
      </c>
      <c r="L428" s="49">
        <v>12.247366958796679</v>
      </c>
      <c r="M428" s="64">
        <f t="shared" si="50"/>
        <v>7.327887864075521</v>
      </c>
      <c r="N428" s="67">
        <f t="shared" si="51"/>
        <v>0.15930191008859829</v>
      </c>
      <c r="O428" s="70">
        <f t="shared" si="52"/>
        <v>1</v>
      </c>
      <c r="P428" s="58">
        <f t="shared" si="53"/>
        <v>15</v>
      </c>
      <c r="Q428" s="58">
        <f t="shared" si="54"/>
        <v>7.327887864075521</v>
      </c>
      <c r="R428" s="58">
        <f t="shared" si="55"/>
        <v>8.0827598571777344</v>
      </c>
      <c r="S428" s="67">
        <f t="shared" si="56"/>
        <v>0.51147414239496525</v>
      </c>
      <c r="T428" s="58" t="str">
        <f t="shared" si="57"/>
        <v>LightGBM</v>
      </c>
      <c r="U428" s="43">
        <v>544</v>
      </c>
      <c r="V428" s="43">
        <v>516.30960621495819</v>
      </c>
      <c r="W428" s="54">
        <v>0.14928520803420531</v>
      </c>
    </row>
    <row r="429" spans="1:23">
      <c r="A429" s="42" t="s">
        <v>299</v>
      </c>
      <c r="B429" s="43" t="s">
        <v>298</v>
      </c>
      <c r="C429" s="61" t="s">
        <v>252</v>
      </c>
      <c r="D429" s="43">
        <v>99</v>
      </c>
      <c r="E429" s="49">
        <v>50</v>
      </c>
      <c r="F429" s="49">
        <v>46</v>
      </c>
      <c r="G429" s="49">
        <v>38.181089133964512</v>
      </c>
      <c r="H429" s="49">
        <v>42.666507720947266</v>
      </c>
      <c r="I429" s="49">
        <v>38.181089133964512</v>
      </c>
      <c r="J429" s="49">
        <v>26.085308228101177</v>
      </c>
      <c r="K429" s="49">
        <v>50.276870039827848</v>
      </c>
      <c r="L429" s="49">
        <v>12.095780905863338</v>
      </c>
      <c r="M429" s="64">
        <f t="shared" si="50"/>
        <v>11.818910866035488</v>
      </c>
      <c r="N429" s="67">
        <f t="shared" si="51"/>
        <v>0.23637821732070974</v>
      </c>
      <c r="O429" s="70">
        <f t="shared" si="52"/>
        <v>1</v>
      </c>
      <c r="P429" s="58">
        <f t="shared" si="53"/>
        <v>4</v>
      </c>
      <c r="Q429" s="58">
        <f t="shared" si="54"/>
        <v>11.818910866035488</v>
      </c>
      <c r="R429" s="58">
        <f t="shared" si="55"/>
        <v>7.3334922790527344</v>
      </c>
      <c r="S429" s="67">
        <f t="shared" si="56"/>
        <v>-1.9547277165088719</v>
      </c>
      <c r="T429" s="58" t="str">
        <f t="shared" si="57"/>
        <v>Seasonal naive</v>
      </c>
      <c r="U429" s="43">
        <v>544</v>
      </c>
      <c r="V429" s="43">
        <v>516.30960621495819</v>
      </c>
      <c r="W429" s="54">
        <v>0.14928520803420531</v>
      </c>
    </row>
    <row r="430" spans="1:23">
      <c r="A430" s="42" t="s">
        <v>299</v>
      </c>
      <c r="B430" s="43" t="s">
        <v>298</v>
      </c>
      <c r="C430" s="61" t="s">
        <v>253</v>
      </c>
      <c r="D430" s="43">
        <v>100</v>
      </c>
      <c r="E430" s="49">
        <v>57</v>
      </c>
      <c r="F430" s="49">
        <v>43</v>
      </c>
      <c r="G430" s="49">
        <v>41.811728982892319</v>
      </c>
      <c r="H430" s="49">
        <v>46.184925079345703</v>
      </c>
      <c r="I430" s="49">
        <v>41.811728982892319</v>
      </c>
      <c r="J430" s="49">
        <v>28.595115932455975</v>
      </c>
      <c r="K430" s="49">
        <v>55.028342033328663</v>
      </c>
      <c r="L430" s="49">
        <v>13.216613050436344</v>
      </c>
      <c r="M430" s="64">
        <f t="shared" si="50"/>
        <v>15.188271017107681</v>
      </c>
      <c r="N430" s="67">
        <f t="shared" si="51"/>
        <v>0.26646089503697684</v>
      </c>
      <c r="O430" s="70">
        <f t="shared" si="52"/>
        <v>0</v>
      </c>
      <c r="P430" s="58">
        <f t="shared" si="53"/>
        <v>14</v>
      </c>
      <c r="Q430" s="58">
        <f t="shared" si="54"/>
        <v>15.188271017107681</v>
      </c>
      <c r="R430" s="58">
        <f t="shared" si="55"/>
        <v>10.815074920654297</v>
      </c>
      <c r="S430" s="67">
        <f t="shared" si="56"/>
        <v>-8.4876501221977207E-2</v>
      </c>
      <c r="T430" s="58" t="str">
        <f t="shared" si="57"/>
        <v>LSTM</v>
      </c>
      <c r="U430" s="43">
        <v>544</v>
      </c>
      <c r="V430" s="43">
        <v>516.30960621495819</v>
      </c>
      <c r="W430" s="54">
        <v>0.14928520803420531</v>
      </c>
    </row>
    <row r="431" spans="1:23">
      <c r="A431" s="42" t="s">
        <v>299</v>
      </c>
      <c r="B431" s="43" t="s">
        <v>298</v>
      </c>
      <c r="C431" s="61" t="s">
        <v>254</v>
      </c>
      <c r="D431" s="43">
        <v>101</v>
      </c>
      <c r="E431" s="49">
        <v>55</v>
      </c>
      <c r="F431" s="49">
        <v>51</v>
      </c>
      <c r="G431" s="49">
        <v>49.999153559508677</v>
      </c>
      <c r="H431" s="49">
        <v>50.236339569091797</v>
      </c>
      <c r="I431" s="49">
        <v>49.999153559508677</v>
      </c>
      <c r="J431" s="49">
        <v>34.254961617035249</v>
      </c>
      <c r="K431" s="49">
        <v>65.743345501982105</v>
      </c>
      <c r="L431" s="49">
        <v>15.74419194247343</v>
      </c>
      <c r="M431" s="64">
        <f t="shared" si="50"/>
        <v>5.0008464404913227</v>
      </c>
      <c r="N431" s="67">
        <f t="shared" si="51"/>
        <v>9.0924480736205862E-2</v>
      </c>
      <c r="O431" s="70">
        <f t="shared" si="52"/>
        <v>1</v>
      </c>
      <c r="P431" s="58">
        <f t="shared" si="53"/>
        <v>4</v>
      </c>
      <c r="Q431" s="58">
        <f t="shared" si="54"/>
        <v>5.0008464404913227</v>
      </c>
      <c r="R431" s="58">
        <f t="shared" si="55"/>
        <v>4.7636604309082031</v>
      </c>
      <c r="S431" s="67">
        <f t="shared" si="56"/>
        <v>-0.25021161012283066</v>
      </c>
      <c r="T431" s="58" t="str">
        <f t="shared" si="57"/>
        <v>Seasonal naive</v>
      </c>
      <c r="U431" s="43">
        <v>544</v>
      </c>
      <c r="V431" s="43">
        <v>516.30960621495819</v>
      </c>
      <c r="W431" s="54">
        <v>0.14928520803420531</v>
      </c>
    </row>
    <row r="432" spans="1:23">
      <c r="A432" s="42" t="s">
        <v>299</v>
      </c>
      <c r="B432" s="43" t="s">
        <v>298</v>
      </c>
      <c r="C432" s="61" t="s">
        <v>255</v>
      </c>
      <c r="D432" s="43">
        <v>102</v>
      </c>
      <c r="E432" s="49">
        <v>52</v>
      </c>
      <c r="F432" s="49">
        <v>42</v>
      </c>
      <c r="G432" s="49">
        <v>52.280791629499276</v>
      </c>
      <c r="H432" s="49">
        <v>50.796165466308594</v>
      </c>
      <c r="I432" s="49">
        <v>52.280791629499276</v>
      </c>
      <c r="J432" s="49">
        <v>35.832224315868558</v>
      </c>
      <c r="K432" s="49">
        <v>68.729358943129995</v>
      </c>
      <c r="L432" s="49">
        <v>16.448567313630722</v>
      </c>
      <c r="M432" s="64">
        <f t="shared" si="50"/>
        <v>0.2807916294992765</v>
      </c>
      <c r="N432" s="67">
        <f t="shared" si="51"/>
        <v>5.3998390288322404E-3</v>
      </c>
      <c r="O432" s="70">
        <f t="shared" si="52"/>
        <v>1</v>
      </c>
      <c r="P432" s="58">
        <f t="shared" si="53"/>
        <v>10</v>
      </c>
      <c r="Q432" s="58">
        <f t="shared" si="54"/>
        <v>0.2807916294992765</v>
      </c>
      <c r="R432" s="58">
        <f t="shared" si="55"/>
        <v>1.2038345336914062</v>
      </c>
      <c r="S432" s="67">
        <f t="shared" si="56"/>
        <v>0.97192083705007237</v>
      </c>
      <c r="T432" s="58" t="str">
        <f t="shared" si="57"/>
        <v>LightGBM</v>
      </c>
      <c r="U432" s="43">
        <v>544</v>
      </c>
      <c r="V432" s="43">
        <v>516.30960621495819</v>
      </c>
      <c r="W432" s="54">
        <v>0.14928520803420531</v>
      </c>
    </row>
    <row r="433" spans="1:23">
      <c r="A433" s="42" t="s">
        <v>299</v>
      </c>
      <c r="B433" s="43" t="s">
        <v>298</v>
      </c>
      <c r="C433" s="61" t="s">
        <v>256</v>
      </c>
      <c r="D433" s="43">
        <v>103</v>
      </c>
      <c r="E433" s="49">
        <v>52</v>
      </c>
      <c r="F433" s="49">
        <v>46</v>
      </c>
      <c r="G433" s="49">
        <v>55.530650297288261</v>
      </c>
      <c r="H433" s="49">
        <v>51.461483001708984</v>
      </c>
      <c r="I433" s="49">
        <v>55.530650297288261</v>
      </c>
      <c r="J433" s="49">
        <v>38.078803613699428</v>
      </c>
      <c r="K433" s="49">
        <v>72.982496980877102</v>
      </c>
      <c r="L433" s="49">
        <v>17.451846683588833</v>
      </c>
      <c r="M433" s="64">
        <f t="shared" si="50"/>
        <v>3.5306502972882612</v>
      </c>
      <c r="N433" s="67">
        <f t="shared" si="51"/>
        <v>6.7897121101697336E-2</v>
      </c>
      <c r="O433" s="70">
        <f t="shared" si="52"/>
        <v>1</v>
      </c>
      <c r="P433" s="58">
        <f t="shared" si="53"/>
        <v>6</v>
      </c>
      <c r="Q433" s="58">
        <f t="shared" si="54"/>
        <v>3.5306502972882612</v>
      </c>
      <c r="R433" s="58">
        <f t="shared" si="55"/>
        <v>0.53851699829101562</v>
      </c>
      <c r="S433" s="67">
        <f t="shared" si="56"/>
        <v>0.4115582837852898</v>
      </c>
      <c r="T433" s="58" t="str">
        <f t="shared" si="57"/>
        <v>LSTM</v>
      </c>
      <c r="U433" s="43">
        <v>544</v>
      </c>
      <c r="V433" s="43">
        <v>516.30960621495819</v>
      </c>
      <c r="W433" s="54">
        <v>0.14928520803420531</v>
      </c>
    </row>
    <row r="434" spans="1:23">
      <c r="A434" s="42" t="s">
        <v>300</v>
      </c>
      <c r="B434" s="43" t="s">
        <v>298</v>
      </c>
      <c r="C434" s="61" t="s">
        <v>245</v>
      </c>
      <c r="D434" s="43">
        <v>92</v>
      </c>
      <c r="E434" s="49">
        <v>54</v>
      </c>
      <c r="F434" s="49">
        <v>39</v>
      </c>
      <c r="G434" s="49">
        <v>42.348291968040243</v>
      </c>
      <c r="H434" s="49">
        <v>40.369358062744141</v>
      </c>
      <c r="I434" s="49">
        <v>42.348291968040243</v>
      </c>
      <c r="J434" s="49">
        <v>28.966033999251714</v>
      </c>
      <c r="K434" s="49">
        <v>55.730549936828773</v>
      </c>
      <c r="L434" s="49">
        <v>13.382257968788529</v>
      </c>
      <c r="M434" s="64">
        <f t="shared" si="50"/>
        <v>11.651708031959757</v>
      </c>
      <c r="N434" s="67">
        <f t="shared" si="51"/>
        <v>0.21577237096221771</v>
      </c>
      <c r="O434" s="70">
        <f t="shared" si="52"/>
        <v>1</v>
      </c>
      <c r="P434" s="58">
        <f t="shared" si="53"/>
        <v>15</v>
      </c>
      <c r="Q434" s="58">
        <f t="shared" si="54"/>
        <v>11.651708031959757</v>
      </c>
      <c r="R434" s="58">
        <f t="shared" si="55"/>
        <v>13.630641937255859</v>
      </c>
      <c r="S434" s="67">
        <f t="shared" si="56"/>
        <v>0.22321946453601627</v>
      </c>
      <c r="T434" s="58" t="str">
        <f t="shared" si="57"/>
        <v>LightGBM</v>
      </c>
      <c r="U434" s="43">
        <v>629</v>
      </c>
      <c r="V434" s="43">
        <v>555.50280825411187</v>
      </c>
      <c r="W434" s="54">
        <v>0.1643814146080585</v>
      </c>
    </row>
    <row r="435" spans="1:23">
      <c r="A435" s="42" t="s">
        <v>300</v>
      </c>
      <c r="B435" s="43" t="s">
        <v>298</v>
      </c>
      <c r="C435" s="61" t="s">
        <v>246</v>
      </c>
      <c r="D435" s="43">
        <v>93</v>
      </c>
      <c r="E435" s="49">
        <v>52</v>
      </c>
      <c r="F435" s="49">
        <v>34</v>
      </c>
      <c r="G435" s="49">
        <v>42.423282309880989</v>
      </c>
      <c r="H435" s="49">
        <v>44.195808410644531</v>
      </c>
      <c r="I435" s="49">
        <v>42.423282309880989</v>
      </c>
      <c r="J435" s="49">
        <v>29.017873714986582</v>
      </c>
      <c r="K435" s="49">
        <v>55.828690904775399</v>
      </c>
      <c r="L435" s="49">
        <v>13.405408594894407</v>
      </c>
      <c r="M435" s="64">
        <f t="shared" si="50"/>
        <v>9.5767176901190112</v>
      </c>
      <c r="N435" s="67">
        <f t="shared" si="51"/>
        <v>0.18416764788690407</v>
      </c>
      <c r="O435" s="70">
        <f t="shared" si="52"/>
        <v>1</v>
      </c>
      <c r="P435" s="58">
        <f t="shared" si="53"/>
        <v>18</v>
      </c>
      <c r="Q435" s="58">
        <f t="shared" si="54"/>
        <v>9.5767176901190112</v>
      </c>
      <c r="R435" s="58">
        <f t="shared" si="55"/>
        <v>7.8041915893554688</v>
      </c>
      <c r="S435" s="67">
        <f t="shared" si="56"/>
        <v>0.46796012832672162</v>
      </c>
      <c r="T435" s="58" t="str">
        <f t="shared" si="57"/>
        <v>LSTM</v>
      </c>
      <c r="U435" s="43">
        <v>629</v>
      </c>
      <c r="V435" s="43">
        <v>555.50280825411187</v>
      </c>
      <c r="W435" s="54">
        <v>0.1643814146080585</v>
      </c>
    </row>
    <row r="436" spans="1:23">
      <c r="A436" s="42" t="s">
        <v>300</v>
      </c>
      <c r="B436" s="43" t="s">
        <v>298</v>
      </c>
      <c r="C436" s="61" t="s">
        <v>247</v>
      </c>
      <c r="D436" s="43">
        <v>94</v>
      </c>
      <c r="E436" s="49">
        <v>53</v>
      </c>
      <c r="F436" s="49">
        <v>35</v>
      </c>
      <c r="G436" s="49">
        <v>40.435795852154016</v>
      </c>
      <c r="H436" s="49">
        <v>45.021396636962891</v>
      </c>
      <c r="I436" s="49">
        <v>40.435795852154016</v>
      </c>
      <c r="J436" s="49">
        <v>27.6439536812005</v>
      </c>
      <c r="K436" s="49">
        <v>53.227638023107531</v>
      </c>
      <c r="L436" s="49">
        <v>12.791842170953517</v>
      </c>
      <c r="M436" s="64">
        <f t="shared" si="50"/>
        <v>12.564204147845984</v>
      </c>
      <c r="N436" s="67">
        <f t="shared" si="51"/>
        <v>0.23706045561973554</v>
      </c>
      <c r="O436" s="70">
        <f t="shared" si="52"/>
        <v>1</v>
      </c>
      <c r="P436" s="58">
        <f t="shared" si="53"/>
        <v>18</v>
      </c>
      <c r="Q436" s="58">
        <f t="shared" si="54"/>
        <v>12.564204147845984</v>
      </c>
      <c r="R436" s="58">
        <f t="shared" si="55"/>
        <v>7.9786033630371094</v>
      </c>
      <c r="S436" s="67">
        <f t="shared" si="56"/>
        <v>0.30198865845300082</v>
      </c>
      <c r="T436" s="58" t="str">
        <f t="shared" si="57"/>
        <v>LSTM</v>
      </c>
      <c r="U436" s="43">
        <v>629</v>
      </c>
      <c r="V436" s="43">
        <v>555.50280825411187</v>
      </c>
      <c r="W436" s="54">
        <v>0.1643814146080585</v>
      </c>
    </row>
    <row r="437" spans="1:23">
      <c r="A437" s="42" t="s">
        <v>300</v>
      </c>
      <c r="B437" s="43" t="s">
        <v>298</v>
      </c>
      <c r="C437" s="61" t="s">
        <v>248</v>
      </c>
      <c r="D437" s="43">
        <v>95</v>
      </c>
      <c r="E437" s="49">
        <v>50</v>
      </c>
      <c r="F437" s="49">
        <v>30</v>
      </c>
      <c r="G437" s="49">
        <v>40.973523680359307</v>
      </c>
      <c r="H437" s="49">
        <v>46.121574401855469</v>
      </c>
      <c r="I437" s="49">
        <v>40.973523680359307</v>
      </c>
      <c r="J437" s="49">
        <v>28.015676986797494</v>
      </c>
      <c r="K437" s="49">
        <v>53.931370373921119</v>
      </c>
      <c r="L437" s="49">
        <v>12.957846693561814</v>
      </c>
      <c r="M437" s="64">
        <f t="shared" si="50"/>
        <v>9.0264763196406932</v>
      </c>
      <c r="N437" s="67">
        <f t="shared" si="51"/>
        <v>0.18052952639281386</v>
      </c>
      <c r="O437" s="70">
        <f t="shared" si="52"/>
        <v>1</v>
      </c>
      <c r="P437" s="58">
        <f t="shared" si="53"/>
        <v>20</v>
      </c>
      <c r="Q437" s="58">
        <f t="shared" si="54"/>
        <v>9.0264763196406932</v>
      </c>
      <c r="R437" s="58">
        <f t="shared" si="55"/>
        <v>3.8784255981445312</v>
      </c>
      <c r="S437" s="67">
        <f t="shared" si="56"/>
        <v>0.54867618401796536</v>
      </c>
      <c r="T437" s="58" t="str">
        <f t="shared" si="57"/>
        <v>LSTM</v>
      </c>
      <c r="U437" s="43">
        <v>629</v>
      </c>
      <c r="V437" s="43">
        <v>555.50280825411187</v>
      </c>
      <c r="W437" s="54">
        <v>0.1643814146080585</v>
      </c>
    </row>
    <row r="438" spans="1:23">
      <c r="A438" s="42" t="s">
        <v>300</v>
      </c>
      <c r="B438" s="43" t="s">
        <v>298</v>
      </c>
      <c r="C438" s="61" t="s">
        <v>249</v>
      </c>
      <c r="D438" s="43">
        <v>96</v>
      </c>
      <c r="E438" s="49">
        <v>47</v>
      </c>
      <c r="F438" s="49">
        <v>33</v>
      </c>
      <c r="G438" s="49">
        <v>42.343903561629922</v>
      </c>
      <c r="H438" s="49">
        <v>45.378307342529297</v>
      </c>
      <c r="I438" s="49">
        <v>42.343903561629922</v>
      </c>
      <c r="J438" s="49">
        <v>28.963000358715398</v>
      </c>
      <c r="K438" s="49">
        <v>55.724806764544446</v>
      </c>
      <c r="L438" s="49">
        <v>13.380903202914523</v>
      </c>
      <c r="M438" s="64">
        <f t="shared" si="50"/>
        <v>4.6560964383700778</v>
      </c>
      <c r="N438" s="67">
        <f t="shared" si="51"/>
        <v>9.9065881667448466E-2</v>
      </c>
      <c r="O438" s="70">
        <f t="shared" si="52"/>
        <v>1</v>
      </c>
      <c r="P438" s="58">
        <f t="shared" si="53"/>
        <v>14</v>
      </c>
      <c r="Q438" s="58">
        <f t="shared" si="54"/>
        <v>4.6560964383700778</v>
      </c>
      <c r="R438" s="58">
        <f t="shared" si="55"/>
        <v>1.6216926574707031</v>
      </c>
      <c r="S438" s="67">
        <f t="shared" si="56"/>
        <v>0.66742168297356586</v>
      </c>
      <c r="T438" s="58" t="str">
        <f t="shared" si="57"/>
        <v>LSTM</v>
      </c>
      <c r="U438" s="43">
        <v>629</v>
      </c>
      <c r="V438" s="43">
        <v>555.50280825411187</v>
      </c>
      <c r="W438" s="54">
        <v>0.1643814146080585</v>
      </c>
    </row>
    <row r="439" spans="1:23">
      <c r="A439" s="42" t="s">
        <v>300</v>
      </c>
      <c r="B439" s="43" t="s">
        <v>298</v>
      </c>
      <c r="C439" s="61" t="s">
        <v>250</v>
      </c>
      <c r="D439" s="43">
        <v>97</v>
      </c>
      <c r="E439" s="49">
        <v>48</v>
      </c>
      <c r="F439" s="49">
        <v>41</v>
      </c>
      <c r="G439" s="49">
        <v>43.62562408320472</v>
      </c>
      <c r="H439" s="49">
        <v>46.286975860595703</v>
      </c>
      <c r="I439" s="49">
        <v>43.62562408320472</v>
      </c>
      <c r="J439" s="49">
        <v>29.849034824741569</v>
      </c>
      <c r="K439" s="49">
        <v>57.402213341667874</v>
      </c>
      <c r="L439" s="49">
        <v>13.776589258463151</v>
      </c>
      <c r="M439" s="64">
        <f t="shared" si="50"/>
        <v>4.3743759167952803</v>
      </c>
      <c r="N439" s="67">
        <f t="shared" si="51"/>
        <v>9.1132831599901667E-2</v>
      </c>
      <c r="O439" s="70">
        <f t="shared" si="52"/>
        <v>1</v>
      </c>
      <c r="P439" s="58">
        <f t="shared" si="53"/>
        <v>7</v>
      </c>
      <c r="Q439" s="58">
        <f t="shared" si="54"/>
        <v>4.3743759167952803</v>
      </c>
      <c r="R439" s="58">
        <f t="shared" si="55"/>
        <v>1.7130241394042969</v>
      </c>
      <c r="S439" s="67">
        <f t="shared" si="56"/>
        <v>0.37508915474353144</v>
      </c>
      <c r="T439" s="58" t="str">
        <f t="shared" si="57"/>
        <v>LSTM</v>
      </c>
      <c r="U439" s="43">
        <v>629</v>
      </c>
      <c r="V439" s="43">
        <v>555.50280825411187</v>
      </c>
      <c r="W439" s="54">
        <v>0.1643814146080585</v>
      </c>
    </row>
    <row r="440" spans="1:23">
      <c r="A440" s="42" t="s">
        <v>300</v>
      </c>
      <c r="B440" s="43" t="s">
        <v>298</v>
      </c>
      <c r="C440" s="61" t="s">
        <v>251</v>
      </c>
      <c r="D440" s="43">
        <v>98</v>
      </c>
      <c r="E440" s="49">
        <v>41</v>
      </c>
      <c r="F440" s="49">
        <v>43</v>
      </c>
      <c r="G440" s="49">
        <v>45.727920339299835</v>
      </c>
      <c r="H440" s="49">
        <v>47.314384460449219</v>
      </c>
      <c r="I440" s="49">
        <v>45.727920339299835</v>
      </c>
      <c r="J440" s="49">
        <v>31.30232117644125</v>
      </c>
      <c r="K440" s="49">
        <v>60.153519502158417</v>
      </c>
      <c r="L440" s="49">
        <v>14.425599162858585</v>
      </c>
      <c r="M440" s="64">
        <f t="shared" si="50"/>
        <v>4.7279203392998355</v>
      </c>
      <c r="N440" s="67">
        <f t="shared" si="51"/>
        <v>0.11531513022682525</v>
      </c>
      <c r="O440" s="70">
        <f t="shared" si="52"/>
        <v>1</v>
      </c>
      <c r="P440" s="58">
        <f t="shared" si="53"/>
        <v>2</v>
      </c>
      <c r="Q440" s="58">
        <f t="shared" si="54"/>
        <v>4.7279203392998355</v>
      </c>
      <c r="R440" s="58">
        <f t="shared" si="55"/>
        <v>6.3143844604492188</v>
      </c>
      <c r="S440" s="67">
        <f t="shared" si="56"/>
        <v>-1.3639601696499177</v>
      </c>
      <c r="T440" s="58" t="str">
        <f t="shared" si="57"/>
        <v>Seasonal naive</v>
      </c>
      <c r="U440" s="43">
        <v>629</v>
      </c>
      <c r="V440" s="43">
        <v>555.50280825411187</v>
      </c>
      <c r="W440" s="54">
        <v>0.1643814146080585</v>
      </c>
    </row>
    <row r="441" spans="1:23">
      <c r="A441" s="42" t="s">
        <v>300</v>
      </c>
      <c r="B441" s="43" t="s">
        <v>298</v>
      </c>
      <c r="C441" s="61" t="s">
        <v>252</v>
      </c>
      <c r="D441" s="43">
        <v>99</v>
      </c>
      <c r="E441" s="49">
        <v>60</v>
      </c>
      <c r="F441" s="49">
        <v>31</v>
      </c>
      <c r="G441" s="49">
        <v>45.38063938033639</v>
      </c>
      <c r="H441" s="49">
        <v>45.745712280273438</v>
      </c>
      <c r="I441" s="49">
        <v>45.38063938033639</v>
      </c>
      <c r="J441" s="49">
        <v>31.062250978721259</v>
      </c>
      <c r="K441" s="49">
        <v>59.699027781951521</v>
      </c>
      <c r="L441" s="49">
        <v>14.318388401615131</v>
      </c>
      <c r="M441" s="64">
        <f t="shared" si="50"/>
        <v>14.61936061966361</v>
      </c>
      <c r="N441" s="67">
        <f t="shared" si="51"/>
        <v>0.24365601032772682</v>
      </c>
      <c r="O441" s="70">
        <f t="shared" si="52"/>
        <v>0</v>
      </c>
      <c r="P441" s="58">
        <f t="shared" si="53"/>
        <v>29</v>
      </c>
      <c r="Q441" s="58">
        <f t="shared" si="54"/>
        <v>14.61936061966361</v>
      </c>
      <c r="R441" s="58">
        <f t="shared" si="55"/>
        <v>14.254287719726562</v>
      </c>
      <c r="S441" s="67">
        <f t="shared" si="56"/>
        <v>0.49588411656332376</v>
      </c>
      <c r="T441" s="58" t="str">
        <f t="shared" si="57"/>
        <v>LSTM</v>
      </c>
      <c r="U441" s="43">
        <v>629</v>
      </c>
      <c r="V441" s="43">
        <v>555.50280825411187</v>
      </c>
      <c r="W441" s="54">
        <v>0.1643814146080585</v>
      </c>
    </row>
    <row r="442" spans="1:23">
      <c r="A442" s="42" t="s">
        <v>300</v>
      </c>
      <c r="B442" s="43" t="s">
        <v>298</v>
      </c>
      <c r="C442" s="61" t="s">
        <v>253</v>
      </c>
      <c r="D442" s="43">
        <v>100</v>
      </c>
      <c r="E442" s="49">
        <v>45</v>
      </c>
      <c r="F442" s="49">
        <v>52</v>
      </c>
      <c r="G442" s="49">
        <v>52.283215428635089</v>
      </c>
      <c r="H442" s="49">
        <v>52.440872192382812</v>
      </c>
      <c r="I442" s="49">
        <v>52.283215428635089</v>
      </c>
      <c r="J442" s="49">
        <v>35.833899852412529</v>
      </c>
      <c r="K442" s="49">
        <v>68.732531004857648</v>
      </c>
      <c r="L442" s="49">
        <v>16.449315576222563</v>
      </c>
      <c r="M442" s="64">
        <f t="shared" si="50"/>
        <v>7.2832154286350885</v>
      </c>
      <c r="N442" s="67">
        <f t="shared" si="51"/>
        <v>0.16184923174744642</v>
      </c>
      <c r="O442" s="70">
        <f t="shared" si="52"/>
        <v>1</v>
      </c>
      <c r="P442" s="58">
        <f t="shared" si="53"/>
        <v>7</v>
      </c>
      <c r="Q442" s="58">
        <f t="shared" si="54"/>
        <v>7.2832154286350885</v>
      </c>
      <c r="R442" s="58">
        <f t="shared" si="55"/>
        <v>7.4408721923828125</v>
      </c>
      <c r="S442" s="67">
        <f t="shared" si="56"/>
        <v>-4.045934694786979E-2</v>
      </c>
      <c r="T442" s="58" t="str">
        <f t="shared" si="57"/>
        <v>Seasonal naive</v>
      </c>
      <c r="U442" s="43">
        <v>629</v>
      </c>
      <c r="V442" s="43">
        <v>555.50280825411187</v>
      </c>
      <c r="W442" s="54">
        <v>0.1643814146080585</v>
      </c>
    </row>
    <row r="443" spans="1:23">
      <c r="A443" s="42" t="s">
        <v>300</v>
      </c>
      <c r="B443" s="43" t="s">
        <v>298</v>
      </c>
      <c r="C443" s="61" t="s">
        <v>254</v>
      </c>
      <c r="D443" s="43">
        <v>101</v>
      </c>
      <c r="E443" s="49">
        <v>46</v>
      </c>
      <c r="F443" s="49">
        <v>49</v>
      </c>
      <c r="G443" s="49">
        <v>48.938223253355396</v>
      </c>
      <c r="H443" s="49">
        <v>50.383823394775391</v>
      </c>
      <c r="I443" s="49">
        <v>48.938223253355396</v>
      </c>
      <c r="J443" s="49">
        <v>33.521556165940076</v>
      </c>
      <c r="K443" s="49">
        <v>64.354890340770723</v>
      </c>
      <c r="L443" s="49">
        <v>15.416667087415322</v>
      </c>
      <c r="M443" s="64">
        <f t="shared" si="50"/>
        <v>2.938223253355396</v>
      </c>
      <c r="N443" s="67">
        <f t="shared" si="51"/>
        <v>6.3874418551204265E-2</v>
      </c>
      <c r="O443" s="70">
        <f t="shared" si="52"/>
        <v>1</v>
      </c>
      <c r="P443" s="58">
        <f t="shared" si="53"/>
        <v>3</v>
      </c>
      <c r="Q443" s="58">
        <f t="shared" si="54"/>
        <v>2.938223253355396</v>
      </c>
      <c r="R443" s="58">
        <f t="shared" si="55"/>
        <v>4.3838233947753906</v>
      </c>
      <c r="S443" s="67">
        <f t="shared" si="56"/>
        <v>2.0592248881534658E-2</v>
      </c>
      <c r="T443" s="58" t="str">
        <f t="shared" si="57"/>
        <v>LightGBM</v>
      </c>
      <c r="U443" s="43">
        <v>629</v>
      </c>
      <c r="V443" s="43">
        <v>555.50280825411187</v>
      </c>
      <c r="W443" s="54">
        <v>0.1643814146080585</v>
      </c>
    </row>
    <row r="444" spans="1:23">
      <c r="A444" s="42" t="s">
        <v>300</v>
      </c>
      <c r="B444" s="43" t="s">
        <v>298</v>
      </c>
      <c r="C444" s="61" t="s">
        <v>255</v>
      </c>
      <c r="D444" s="43">
        <v>102</v>
      </c>
      <c r="E444" s="49">
        <v>65</v>
      </c>
      <c r="F444" s="49">
        <v>44</v>
      </c>
      <c r="G444" s="49">
        <v>56.673531555159023</v>
      </c>
      <c r="H444" s="49">
        <v>47.858161926269531</v>
      </c>
      <c r="I444" s="49">
        <v>56.673531555159023</v>
      </c>
      <c r="J444" s="49">
        <v>38.868860547331622</v>
      </c>
      <c r="K444" s="49">
        <v>74.478202562986425</v>
      </c>
      <c r="L444" s="49">
        <v>17.804671007827402</v>
      </c>
      <c r="M444" s="64">
        <f t="shared" si="50"/>
        <v>8.3264684448409767</v>
      </c>
      <c r="N444" s="67">
        <f t="shared" si="51"/>
        <v>0.12809951453601504</v>
      </c>
      <c r="O444" s="70">
        <f t="shared" si="52"/>
        <v>1</v>
      </c>
      <c r="P444" s="58">
        <f t="shared" si="53"/>
        <v>21</v>
      </c>
      <c r="Q444" s="58">
        <f t="shared" si="54"/>
        <v>8.3264684448409767</v>
      </c>
      <c r="R444" s="58">
        <f t="shared" si="55"/>
        <v>17.141838073730469</v>
      </c>
      <c r="S444" s="67">
        <f t="shared" si="56"/>
        <v>0.60350150262662017</v>
      </c>
      <c r="T444" s="58" t="str">
        <f t="shared" si="57"/>
        <v>LightGBM</v>
      </c>
      <c r="U444" s="43">
        <v>629</v>
      </c>
      <c r="V444" s="43">
        <v>555.50280825411187</v>
      </c>
      <c r="W444" s="54">
        <v>0.1643814146080585</v>
      </c>
    </row>
    <row r="445" spans="1:23">
      <c r="A445" s="42" t="s">
        <v>300</v>
      </c>
      <c r="B445" s="43" t="s">
        <v>298</v>
      </c>
      <c r="C445" s="61" t="s">
        <v>256</v>
      </c>
      <c r="D445" s="43">
        <v>103</v>
      </c>
      <c r="E445" s="49">
        <v>68</v>
      </c>
      <c r="F445" s="49">
        <v>40</v>
      </c>
      <c r="G445" s="49">
        <v>54.348856842056904</v>
      </c>
      <c r="H445" s="49">
        <v>55.887142181396484</v>
      </c>
      <c r="I445" s="49">
        <v>54.348856842056904</v>
      </c>
      <c r="J445" s="49">
        <v>37.261847252750634</v>
      </c>
      <c r="K445" s="49">
        <v>71.435866431363166</v>
      </c>
      <c r="L445" s="49">
        <v>17.08700958930627</v>
      </c>
      <c r="M445" s="64">
        <f t="shared" si="50"/>
        <v>13.651143157943096</v>
      </c>
      <c r="N445" s="67">
        <f t="shared" si="51"/>
        <v>0.20075210526386905</v>
      </c>
      <c r="O445" s="70">
        <f t="shared" si="52"/>
        <v>1</v>
      </c>
      <c r="P445" s="58">
        <f t="shared" si="53"/>
        <v>28</v>
      </c>
      <c r="Q445" s="58">
        <f t="shared" si="54"/>
        <v>13.651143157943096</v>
      </c>
      <c r="R445" s="58">
        <f t="shared" si="55"/>
        <v>12.112857818603516</v>
      </c>
      <c r="S445" s="67">
        <f t="shared" si="56"/>
        <v>0.51245917293060372</v>
      </c>
      <c r="T445" s="58" t="str">
        <f t="shared" si="57"/>
        <v>LSTM</v>
      </c>
      <c r="U445" s="43">
        <v>629</v>
      </c>
      <c r="V445" s="43">
        <v>555.50280825411187</v>
      </c>
      <c r="W445" s="54">
        <v>0.1643814146080585</v>
      </c>
    </row>
    <row r="446" spans="1:23">
      <c r="A446" s="42" t="s">
        <v>301</v>
      </c>
      <c r="B446" s="43" t="s">
        <v>298</v>
      </c>
      <c r="C446" s="61" t="s">
        <v>245</v>
      </c>
      <c r="D446" s="43">
        <v>92</v>
      </c>
      <c r="E446" s="49">
        <v>22</v>
      </c>
      <c r="F446" s="49">
        <v>14</v>
      </c>
      <c r="G446" s="49">
        <v>22.322814503242771</v>
      </c>
      <c r="H446" s="49">
        <v>23.146604537963867</v>
      </c>
      <c r="I446" s="49">
        <v>22.322814503242771</v>
      </c>
      <c r="J446" s="49">
        <v>15.122717196739654</v>
      </c>
      <c r="K446" s="49">
        <v>29.522911809745889</v>
      </c>
      <c r="L446" s="49">
        <v>7.2000973065031175</v>
      </c>
      <c r="M446" s="64">
        <f t="shared" si="50"/>
        <v>0.32281450324277117</v>
      </c>
      <c r="N446" s="67">
        <f t="shared" si="51"/>
        <v>1.4673386511035053E-2</v>
      </c>
      <c r="O446" s="70">
        <f t="shared" si="52"/>
        <v>1</v>
      </c>
      <c r="P446" s="58">
        <f t="shared" si="53"/>
        <v>8</v>
      </c>
      <c r="Q446" s="58">
        <f t="shared" si="54"/>
        <v>0.32281450324277117</v>
      </c>
      <c r="R446" s="58">
        <f t="shared" si="55"/>
        <v>1.1466045379638672</v>
      </c>
      <c r="S446" s="67">
        <f t="shared" si="56"/>
        <v>0.9596481870946536</v>
      </c>
      <c r="T446" s="58" t="str">
        <f t="shared" si="57"/>
        <v>LightGBM</v>
      </c>
      <c r="U446" s="43">
        <v>324</v>
      </c>
      <c r="V446" s="43">
        <v>323.99866835497221</v>
      </c>
      <c r="W446" s="54">
        <v>0.19283784817358779</v>
      </c>
    </row>
    <row r="447" spans="1:23">
      <c r="A447" s="42" t="s">
        <v>301</v>
      </c>
      <c r="B447" s="43" t="s">
        <v>298</v>
      </c>
      <c r="C447" s="61" t="s">
        <v>246</v>
      </c>
      <c r="D447" s="43">
        <v>93</v>
      </c>
      <c r="E447" s="49">
        <v>23</v>
      </c>
      <c r="F447" s="49">
        <v>30</v>
      </c>
      <c r="G447" s="49">
        <v>24.483465300049893</v>
      </c>
      <c r="H447" s="49">
        <v>21.426496505737305</v>
      </c>
      <c r="I447" s="49">
        <v>24.483465300049893</v>
      </c>
      <c r="J447" s="49">
        <v>16.616343180558541</v>
      </c>
      <c r="K447" s="49">
        <v>32.350587419541242</v>
      </c>
      <c r="L447" s="49">
        <v>7.8671221194913512</v>
      </c>
      <c r="M447" s="64">
        <f t="shared" si="50"/>
        <v>1.4834653000498932</v>
      </c>
      <c r="N447" s="67">
        <f t="shared" si="51"/>
        <v>6.4498491306517095E-2</v>
      </c>
      <c r="O447" s="70">
        <f t="shared" si="52"/>
        <v>1</v>
      </c>
      <c r="P447" s="58">
        <f t="shared" si="53"/>
        <v>7</v>
      </c>
      <c r="Q447" s="58">
        <f t="shared" si="54"/>
        <v>1.4834653000498932</v>
      </c>
      <c r="R447" s="58">
        <f t="shared" si="55"/>
        <v>1.5735034942626953</v>
      </c>
      <c r="S447" s="67">
        <f t="shared" si="56"/>
        <v>0.7880763857071581</v>
      </c>
      <c r="T447" s="58" t="str">
        <f t="shared" si="57"/>
        <v>LightGBM</v>
      </c>
      <c r="U447" s="43">
        <v>324</v>
      </c>
      <c r="V447" s="43">
        <v>323.99866835497221</v>
      </c>
      <c r="W447" s="54">
        <v>0.19283784817358779</v>
      </c>
    </row>
    <row r="448" spans="1:23">
      <c r="A448" s="42" t="s">
        <v>301</v>
      </c>
      <c r="B448" s="43" t="s">
        <v>298</v>
      </c>
      <c r="C448" s="61" t="s">
        <v>247</v>
      </c>
      <c r="D448" s="43">
        <v>94</v>
      </c>
      <c r="E448" s="49">
        <v>35</v>
      </c>
      <c r="F448" s="49">
        <v>30</v>
      </c>
      <c r="G448" s="49">
        <v>24.073402879041982</v>
      </c>
      <c r="H448" s="49">
        <v>22.434118270874023</v>
      </c>
      <c r="I448" s="49">
        <v>24.073402879041982</v>
      </c>
      <c r="J448" s="49">
        <v>16.332873085386208</v>
      </c>
      <c r="K448" s="49">
        <v>31.813932672697756</v>
      </c>
      <c r="L448" s="49">
        <v>7.7405297936557753</v>
      </c>
      <c r="M448" s="64">
        <f t="shared" si="50"/>
        <v>10.926597120958018</v>
      </c>
      <c r="N448" s="67">
        <f t="shared" si="51"/>
        <v>0.31218848917022907</v>
      </c>
      <c r="O448" s="70">
        <f t="shared" si="52"/>
        <v>0</v>
      </c>
      <c r="P448" s="58">
        <f t="shared" si="53"/>
        <v>5</v>
      </c>
      <c r="Q448" s="58">
        <f t="shared" si="54"/>
        <v>10.926597120958018</v>
      </c>
      <c r="R448" s="58">
        <f t="shared" si="55"/>
        <v>12.565881729125977</v>
      </c>
      <c r="S448" s="67">
        <f t="shared" si="56"/>
        <v>-1.1853194241916034</v>
      </c>
      <c r="T448" s="58" t="str">
        <f t="shared" si="57"/>
        <v>Seasonal naive</v>
      </c>
      <c r="U448" s="43">
        <v>324</v>
      </c>
      <c r="V448" s="43">
        <v>323.99866835497221</v>
      </c>
      <c r="W448" s="54">
        <v>0.19283784817358779</v>
      </c>
    </row>
    <row r="449" spans="1:23">
      <c r="A449" s="42" t="s">
        <v>301</v>
      </c>
      <c r="B449" s="43" t="s">
        <v>298</v>
      </c>
      <c r="C449" s="61" t="s">
        <v>248</v>
      </c>
      <c r="D449" s="43">
        <v>95</v>
      </c>
      <c r="E449" s="49">
        <v>25</v>
      </c>
      <c r="F449" s="49">
        <v>21</v>
      </c>
      <c r="G449" s="49">
        <v>25.267783444186922</v>
      </c>
      <c r="H449" s="49">
        <v>28.15296745300293</v>
      </c>
      <c r="I449" s="49">
        <v>25.267783444186922</v>
      </c>
      <c r="J449" s="49">
        <v>17.158530729511298</v>
      </c>
      <c r="K449" s="49">
        <v>33.377036158862545</v>
      </c>
      <c r="L449" s="49">
        <v>8.1092527146756233</v>
      </c>
      <c r="M449" s="64">
        <f t="shared" si="50"/>
        <v>0.26778344418692157</v>
      </c>
      <c r="N449" s="67">
        <f t="shared" si="51"/>
        <v>1.0711337767476863E-2</v>
      </c>
      <c r="O449" s="70">
        <f t="shared" si="52"/>
        <v>1</v>
      </c>
      <c r="P449" s="58">
        <f t="shared" si="53"/>
        <v>4</v>
      </c>
      <c r="Q449" s="58">
        <f t="shared" si="54"/>
        <v>0.26778344418692157</v>
      </c>
      <c r="R449" s="58">
        <f t="shared" si="55"/>
        <v>3.1529674530029297</v>
      </c>
      <c r="S449" s="67">
        <f t="shared" si="56"/>
        <v>0.93305413895326961</v>
      </c>
      <c r="T449" s="58" t="str">
        <f t="shared" si="57"/>
        <v>LightGBM</v>
      </c>
      <c r="U449" s="43">
        <v>324</v>
      </c>
      <c r="V449" s="43">
        <v>323.99866835497221</v>
      </c>
      <c r="W449" s="54">
        <v>0.19283784817358779</v>
      </c>
    </row>
    <row r="450" spans="1:23">
      <c r="A450" s="42" t="s">
        <v>301</v>
      </c>
      <c r="B450" s="43" t="s">
        <v>298</v>
      </c>
      <c r="C450" s="61" t="s">
        <v>249</v>
      </c>
      <c r="D450" s="43">
        <v>96</v>
      </c>
      <c r="E450" s="49">
        <v>15</v>
      </c>
      <c r="F450" s="49">
        <v>23</v>
      </c>
      <c r="G450" s="49">
        <v>26.854337254808406</v>
      </c>
      <c r="H450" s="49">
        <v>25.77910041809082</v>
      </c>
      <c r="I450" s="49">
        <v>26.854337254808406</v>
      </c>
      <c r="J450" s="49">
        <v>18.255291945980403</v>
      </c>
      <c r="K450" s="49">
        <v>35.45338256363641</v>
      </c>
      <c r="L450" s="49">
        <v>8.5990453088280017</v>
      </c>
      <c r="M450" s="64">
        <f t="shared" si="50"/>
        <v>11.854337254808406</v>
      </c>
      <c r="N450" s="67">
        <f t="shared" si="51"/>
        <v>0.79028915032056046</v>
      </c>
      <c r="O450" s="70">
        <f t="shared" si="52"/>
        <v>0</v>
      </c>
      <c r="P450" s="58">
        <f t="shared" si="53"/>
        <v>8</v>
      </c>
      <c r="Q450" s="58">
        <f t="shared" si="54"/>
        <v>11.854337254808406</v>
      </c>
      <c r="R450" s="58">
        <f t="shared" si="55"/>
        <v>10.77910041809082</v>
      </c>
      <c r="S450" s="67">
        <f t="shared" si="56"/>
        <v>-0.48179215685105081</v>
      </c>
      <c r="T450" s="58" t="str">
        <f t="shared" si="57"/>
        <v>Seasonal naive</v>
      </c>
      <c r="U450" s="43">
        <v>324</v>
      </c>
      <c r="V450" s="43">
        <v>323.99866835497221</v>
      </c>
      <c r="W450" s="54">
        <v>0.19283784817358779</v>
      </c>
    </row>
    <row r="451" spans="1:23">
      <c r="A451" s="42" t="s">
        <v>301</v>
      </c>
      <c r="B451" s="43" t="s">
        <v>298</v>
      </c>
      <c r="C451" s="61" t="s">
        <v>250</v>
      </c>
      <c r="D451" s="43">
        <v>97</v>
      </c>
      <c r="E451" s="49">
        <v>33</v>
      </c>
      <c r="F451" s="49">
        <v>26</v>
      </c>
      <c r="G451" s="49">
        <v>22.757532094364169</v>
      </c>
      <c r="H451" s="49">
        <v>22.721662521362305</v>
      </c>
      <c r="I451" s="49">
        <v>22.757532094364169</v>
      </c>
      <c r="J451" s="49">
        <v>15.423231046863691</v>
      </c>
      <c r="K451" s="49">
        <v>30.091833141864647</v>
      </c>
      <c r="L451" s="49">
        <v>7.3343010475004791</v>
      </c>
      <c r="M451" s="64">
        <f t="shared" si="50"/>
        <v>10.242467905635831</v>
      </c>
      <c r="N451" s="67">
        <f t="shared" si="51"/>
        <v>0.31037781532229791</v>
      </c>
      <c r="O451" s="70">
        <f t="shared" si="52"/>
        <v>0</v>
      </c>
      <c r="P451" s="58">
        <f t="shared" si="53"/>
        <v>7</v>
      </c>
      <c r="Q451" s="58">
        <f t="shared" si="54"/>
        <v>10.242467905635831</v>
      </c>
      <c r="R451" s="58">
        <f t="shared" si="55"/>
        <v>10.278337478637695</v>
      </c>
      <c r="S451" s="67">
        <f t="shared" si="56"/>
        <v>-0.46320970080511858</v>
      </c>
      <c r="T451" s="58" t="str">
        <f t="shared" si="57"/>
        <v>Seasonal naive</v>
      </c>
      <c r="U451" s="43">
        <v>324</v>
      </c>
      <c r="V451" s="43">
        <v>323.99866835497221</v>
      </c>
      <c r="W451" s="54">
        <v>0.19283784817358779</v>
      </c>
    </row>
    <row r="452" spans="1:23">
      <c r="A452" s="42" t="s">
        <v>301</v>
      </c>
      <c r="B452" s="43" t="s">
        <v>298</v>
      </c>
      <c r="C452" s="61" t="s">
        <v>251</v>
      </c>
      <c r="D452" s="43">
        <v>98</v>
      </c>
      <c r="E452" s="49">
        <v>19</v>
      </c>
      <c r="F452" s="49">
        <v>33</v>
      </c>
      <c r="G452" s="49">
        <v>29.0594854384779</v>
      </c>
      <c r="H452" s="49">
        <v>27.994283676147461</v>
      </c>
      <c r="I452" s="49">
        <v>29.0594854384779</v>
      </c>
      <c r="J452" s="49">
        <v>19.779678316127288</v>
      </c>
      <c r="K452" s="49">
        <v>38.339292560828511</v>
      </c>
      <c r="L452" s="49">
        <v>9.2798071223506113</v>
      </c>
      <c r="M452" s="64">
        <f t="shared" si="50"/>
        <v>10.0594854384779</v>
      </c>
      <c r="N452" s="67">
        <f t="shared" si="51"/>
        <v>0.52944660202515259</v>
      </c>
      <c r="O452" s="70">
        <f t="shared" si="52"/>
        <v>0</v>
      </c>
      <c r="P452" s="58">
        <f t="shared" si="53"/>
        <v>14</v>
      </c>
      <c r="Q452" s="58">
        <f t="shared" si="54"/>
        <v>10.0594854384779</v>
      </c>
      <c r="R452" s="58">
        <f t="shared" si="55"/>
        <v>8.9942836761474609</v>
      </c>
      <c r="S452" s="67">
        <f t="shared" si="56"/>
        <v>0.28146532582300721</v>
      </c>
      <c r="T452" s="58" t="str">
        <f t="shared" si="57"/>
        <v>LSTM</v>
      </c>
      <c r="U452" s="43">
        <v>324</v>
      </c>
      <c r="V452" s="43">
        <v>323.99866835497221</v>
      </c>
      <c r="W452" s="54">
        <v>0.19283784817358779</v>
      </c>
    </row>
    <row r="453" spans="1:23">
      <c r="A453" s="42" t="s">
        <v>301</v>
      </c>
      <c r="B453" s="43" t="s">
        <v>298</v>
      </c>
      <c r="C453" s="61" t="s">
        <v>252</v>
      </c>
      <c r="D453" s="43">
        <v>99</v>
      </c>
      <c r="E453" s="49">
        <v>26</v>
      </c>
      <c r="F453" s="49">
        <v>33</v>
      </c>
      <c r="G453" s="49">
        <v>27.084659651955743</v>
      </c>
      <c r="H453" s="49">
        <v>24.993650436401367</v>
      </c>
      <c r="I453" s="49">
        <v>27.084659651955743</v>
      </c>
      <c r="J453" s="49">
        <v>18.414510417351657</v>
      </c>
      <c r="K453" s="49">
        <v>35.754808886559829</v>
      </c>
      <c r="L453" s="49">
        <v>8.670149234604084</v>
      </c>
      <c r="M453" s="64">
        <f t="shared" si="50"/>
        <v>1.084659651955743</v>
      </c>
      <c r="N453" s="67">
        <f t="shared" si="51"/>
        <v>4.1717678921374728E-2</v>
      </c>
      <c r="O453" s="70">
        <f t="shared" si="52"/>
        <v>1</v>
      </c>
      <c r="P453" s="58">
        <f t="shared" si="53"/>
        <v>7</v>
      </c>
      <c r="Q453" s="58">
        <f t="shared" si="54"/>
        <v>1.084659651955743</v>
      </c>
      <c r="R453" s="58">
        <f t="shared" si="55"/>
        <v>1.0063495635986328</v>
      </c>
      <c r="S453" s="67">
        <f t="shared" si="56"/>
        <v>0.84504862114917956</v>
      </c>
      <c r="T453" s="58" t="str">
        <f t="shared" si="57"/>
        <v>LSTM</v>
      </c>
      <c r="U453" s="43">
        <v>324</v>
      </c>
      <c r="V453" s="43">
        <v>323.99866835497221</v>
      </c>
      <c r="W453" s="54">
        <v>0.19283784817358779</v>
      </c>
    </row>
    <row r="454" spans="1:23">
      <c r="A454" s="42" t="s">
        <v>301</v>
      </c>
      <c r="B454" s="43" t="s">
        <v>298</v>
      </c>
      <c r="C454" s="61" t="s">
        <v>253</v>
      </c>
      <c r="D454" s="43">
        <v>100</v>
      </c>
      <c r="E454" s="49">
        <v>24</v>
      </c>
      <c r="F454" s="49">
        <v>38</v>
      </c>
      <c r="G454" s="49">
        <v>28.505641636277055</v>
      </c>
      <c r="H454" s="49">
        <v>25.534669876098633</v>
      </c>
      <c r="I454" s="49">
        <v>28.505641636277055</v>
      </c>
      <c r="J454" s="49">
        <v>19.396814275734151</v>
      </c>
      <c r="K454" s="49">
        <v>37.614468996819959</v>
      </c>
      <c r="L454" s="49">
        <v>9.1088273605429055</v>
      </c>
      <c r="M454" s="64">
        <f t="shared" si="50"/>
        <v>4.5056416362770548</v>
      </c>
      <c r="N454" s="67">
        <f t="shared" si="51"/>
        <v>0.18773506817821062</v>
      </c>
      <c r="O454" s="70">
        <f t="shared" si="52"/>
        <v>1</v>
      </c>
      <c r="P454" s="58">
        <f t="shared" si="53"/>
        <v>14</v>
      </c>
      <c r="Q454" s="58">
        <f t="shared" si="54"/>
        <v>4.5056416362770548</v>
      </c>
      <c r="R454" s="58">
        <f t="shared" si="55"/>
        <v>1.5346698760986328</v>
      </c>
      <c r="S454" s="67">
        <f t="shared" si="56"/>
        <v>0.67816845455163888</v>
      </c>
      <c r="T454" s="58" t="str">
        <f t="shared" si="57"/>
        <v>LSTM</v>
      </c>
      <c r="U454" s="43">
        <v>324</v>
      </c>
      <c r="V454" s="43">
        <v>323.99866835497221</v>
      </c>
      <c r="W454" s="54">
        <v>0.19283784817358779</v>
      </c>
    </row>
    <row r="455" spans="1:23">
      <c r="A455" s="42" t="s">
        <v>301</v>
      </c>
      <c r="B455" s="43" t="s">
        <v>298</v>
      </c>
      <c r="C455" s="61" t="s">
        <v>254</v>
      </c>
      <c r="D455" s="43">
        <v>101</v>
      </c>
      <c r="E455" s="49">
        <v>34</v>
      </c>
      <c r="F455" s="49">
        <v>25</v>
      </c>
      <c r="G455" s="49">
        <v>28.072081736109116</v>
      </c>
      <c r="H455" s="49">
        <v>27.70878791809082</v>
      </c>
      <c r="I455" s="49">
        <v>28.072081736109116</v>
      </c>
      <c r="J455" s="49">
        <v>19.097100720267569</v>
      </c>
      <c r="K455" s="49">
        <v>37.047062751950662</v>
      </c>
      <c r="L455" s="49">
        <v>8.9749810158415446</v>
      </c>
      <c r="M455" s="64">
        <f t="shared" si="50"/>
        <v>5.9279182638908843</v>
      </c>
      <c r="N455" s="67">
        <f t="shared" si="51"/>
        <v>0.17435053717326129</v>
      </c>
      <c r="O455" s="70">
        <f t="shared" si="52"/>
        <v>1</v>
      </c>
      <c r="P455" s="58">
        <f t="shared" si="53"/>
        <v>9</v>
      </c>
      <c r="Q455" s="58">
        <f t="shared" si="54"/>
        <v>5.9279182638908843</v>
      </c>
      <c r="R455" s="58">
        <f t="shared" si="55"/>
        <v>6.2912120819091797</v>
      </c>
      <c r="S455" s="67">
        <f t="shared" si="56"/>
        <v>0.34134241512323504</v>
      </c>
      <c r="T455" s="58" t="str">
        <f t="shared" si="57"/>
        <v>LightGBM</v>
      </c>
      <c r="U455" s="43">
        <v>324</v>
      </c>
      <c r="V455" s="43">
        <v>323.99866835497221</v>
      </c>
      <c r="W455" s="54">
        <v>0.19283784817358779</v>
      </c>
    </row>
    <row r="456" spans="1:23">
      <c r="A456" s="42" t="s">
        <v>301</v>
      </c>
      <c r="B456" s="43" t="s">
        <v>298</v>
      </c>
      <c r="C456" s="61" t="s">
        <v>255</v>
      </c>
      <c r="D456" s="43">
        <v>102</v>
      </c>
      <c r="E456" s="49">
        <v>35</v>
      </c>
      <c r="F456" s="49">
        <v>35</v>
      </c>
      <c r="G456" s="49">
        <v>30.856586063849608</v>
      </c>
      <c r="H456" s="49">
        <v>31.423982620239258</v>
      </c>
      <c r="I456" s="49">
        <v>30.856586063849608</v>
      </c>
      <c r="J456" s="49">
        <v>21.02198743593457</v>
      </c>
      <c r="K456" s="49">
        <v>40.691184691764647</v>
      </c>
      <c r="L456" s="49">
        <v>9.8345986279150388</v>
      </c>
      <c r="M456" s="64">
        <f t="shared" si="50"/>
        <v>4.1434139361503917</v>
      </c>
      <c r="N456" s="67">
        <f t="shared" si="51"/>
        <v>0.11838325531858263</v>
      </c>
      <c r="O456" s="70">
        <f t="shared" si="52"/>
        <v>1</v>
      </c>
      <c r="P456" s="58">
        <f t="shared" si="53"/>
        <v>0</v>
      </c>
      <c r="Q456" s="58">
        <f t="shared" si="54"/>
        <v>4.1434139361503917</v>
      </c>
      <c r="R456" s="58">
        <f t="shared" si="55"/>
        <v>3.5760173797607422</v>
      </c>
      <c r="S456" s="67">
        <f t="shared" si="56"/>
        <v>0</v>
      </c>
      <c r="T456" s="58" t="str">
        <f t="shared" si="57"/>
        <v>Seasonal naive</v>
      </c>
      <c r="U456" s="43">
        <v>324</v>
      </c>
      <c r="V456" s="43">
        <v>323.99866835497221</v>
      </c>
      <c r="W456" s="54">
        <v>0.19283784817358779</v>
      </c>
    </row>
    <row r="457" spans="1:23">
      <c r="A457" s="42" t="s">
        <v>301</v>
      </c>
      <c r="B457" s="43" t="s">
        <v>298</v>
      </c>
      <c r="C457" s="61" t="s">
        <v>256</v>
      </c>
      <c r="D457" s="43">
        <v>103</v>
      </c>
      <c r="E457" s="49">
        <v>33</v>
      </c>
      <c r="F457" s="49">
        <v>38</v>
      </c>
      <c r="G457" s="49">
        <v>34.660878352608634</v>
      </c>
      <c r="H457" s="49">
        <v>34.168590545654297</v>
      </c>
      <c r="I457" s="49">
        <v>34.660878352608634</v>
      </c>
      <c r="J457" s="49">
        <v>23.651838507162324</v>
      </c>
      <c r="K457" s="49">
        <v>45.669918198054944</v>
      </c>
      <c r="L457" s="49">
        <v>11.00903984544631</v>
      </c>
      <c r="M457" s="64">
        <f t="shared" si="50"/>
        <v>1.6608783526086341</v>
      </c>
      <c r="N457" s="67">
        <f t="shared" si="51"/>
        <v>5.0329647048746491E-2</v>
      </c>
      <c r="O457" s="70">
        <f t="shared" si="52"/>
        <v>1</v>
      </c>
      <c r="P457" s="58">
        <f t="shared" si="53"/>
        <v>5</v>
      </c>
      <c r="Q457" s="58">
        <f t="shared" si="54"/>
        <v>1.6608783526086341</v>
      </c>
      <c r="R457" s="58">
        <f t="shared" si="55"/>
        <v>1.1685905456542969</v>
      </c>
      <c r="S457" s="67">
        <f t="shared" si="56"/>
        <v>0.66782432947827319</v>
      </c>
      <c r="T457" s="58" t="str">
        <f t="shared" si="57"/>
        <v>LSTM</v>
      </c>
      <c r="U457" s="43">
        <v>324</v>
      </c>
      <c r="V457" s="43">
        <v>323.99866835497221</v>
      </c>
      <c r="W457" s="54">
        <v>0.19283784817358779</v>
      </c>
    </row>
    <row r="458" spans="1:23">
      <c r="A458" s="42" t="s">
        <v>302</v>
      </c>
      <c r="B458" s="43" t="s">
        <v>303</v>
      </c>
      <c r="C458" s="61" t="s">
        <v>245</v>
      </c>
      <c r="D458" s="43">
        <v>92</v>
      </c>
      <c r="E458" s="49">
        <v>20</v>
      </c>
      <c r="F458" s="49">
        <v>17</v>
      </c>
      <c r="G458" s="49">
        <v>22.476202208074167</v>
      </c>
      <c r="H458" s="49">
        <v>20.529184341430664</v>
      </c>
      <c r="I458" s="49">
        <v>22.476202208074167</v>
      </c>
      <c r="J458" s="49">
        <v>15.228751851609875</v>
      </c>
      <c r="K458" s="49">
        <v>29.723652564538458</v>
      </c>
      <c r="L458" s="49">
        <v>7.2474503564642907</v>
      </c>
      <c r="M458" s="64">
        <f t="shared" si="50"/>
        <v>2.4762022080741666</v>
      </c>
      <c r="N458" s="67">
        <f t="shared" si="51"/>
        <v>0.12381011040370833</v>
      </c>
      <c r="O458" s="70">
        <f t="shared" si="52"/>
        <v>1</v>
      </c>
      <c r="P458" s="58">
        <f t="shared" si="53"/>
        <v>3</v>
      </c>
      <c r="Q458" s="58">
        <f t="shared" si="54"/>
        <v>2.4762022080741666</v>
      </c>
      <c r="R458" s="58">
        <f t="shared" si="55"/>
        <v>0.52918434143066406</v>
      </c>
      <c r="S458" s="67">
        <f t="shared" si="56"/>
        <v>0.17459926397527781</v>
      </c>
      <c r="T458" s="58" t="str">
        <f t="shared" si="57"/>
        <v>LSTM</v>
      </c>
      <c r="U458" s="43">
        <v>267</v>
      </c>
      <c r="V458" s="43">
        <v>270.12972658042816</v>
      </c>
      <c r="W458" s="54">
        <v>0.17704488842991159</v>
      </c>
    </row>
    <row r="459" spans="1:23">
      <c r="A459" s="42" t="s">
        <v>302</v>
      </c>
      <c r="B459" s="43" t="s">
        <v>303</v>
      </c>
      <c r="C459" s="61" t="s">
        <v>246</v>
      </c>
      <c r="D459" s="43">
        <v>93</v>
      </c>
      <c r="E459" s="49">
        <v>17</v>
      </c>
      <c r="F459" s="49">
        <v>26</v>
      </c>
      <c r="G459" s="49">
        <v>22.380712418673724</v>
      </c>
      <c r="H459" s="49">
        <v>19.662200927734375</v>
      </c>
      <c r="I459" s="49">
        <v>22.380712418673724</v>
      </c>
      <c r="J459" s="49">
        <v>15.162741170546255</v>
      </c>
      <c r="K459" s="49">
        <v>29.598683666801193</v>
      </c>
      <c r="L459" s="49">
        <v>7.2179712481274692</v>
      </c>
      <c r="M459" s="64">
        <f t="shared" si="50"/>
        <v>5.3807124186737241</v>
      </c>
      <c r="N459" s="67">
        <f t="shared" si="51"/>
        <v>0.31651249521610142</v>
      </c>
      <c r="O459" s="70">
        <f t="shared" si="52"/>
        <v>1</v>
      </c>
      <c r="P459" s="58">
        <f t="shared" si="53"/>
        <v>9</v>
      </c>
      <c r="Q459" s="58">
        <f t="shared" si="54"/>
        <v>5.3807124186737241</v>
      </c>
      <c r="R459" s="58">
        <f t="shared" si="55"/>
        <v>2.662200927734375</v>
      </c>
      <c r="S459" s="67">
        <f t="shared" si="56"/>
        <v>0.40214306459180849</v>
      </c>
      <c r="T459" s="58" t="str">
        <f t="shared" si="57"/>
        <v>LSTM</v>
      </c>
      <c r="U459" s="43">
        <v>267</v>
      </c>
      <c r="V459" s="43">
        <v>270.12972658042816</v>
      </c>
      <c r="W459" s="54">
        <v>0.17704488842991159</v>
      </c>
    </row>
    <row r="460" spans="1:23">
      <c r="A460" s="42" t="s">
        <v>302</v>
      </c>
      <c r="B460" s="43" t="s">
        <v>303</v>
      </c>
      <c r="C460" s="61" t="s">
        <v>247</v>
      </c>
      <c r="D460" s="43">
        <v>94</v>
      </c>
      <c r="E460" s="49">
        <v>18</v>
      </c>
      <c r="F460" s="49">
        <v>15</v>
      </c>
      <c r="G460" s="49">
        <v>20.688368559340461</v>
      </c>
      <c r="H460" s="49">
        <v>18.972875595092773</v>
      </c>
      <c r="I460" s="49">
        <v>20.688368559340461</v>
      </c>
      <c r="J460" s="49">
        <v>13.992848855882624</v>
      </c>
      <c r="K460" s="49">
        <v>27.383888262798298</v>
      </c>
      <c r="L460" s="49">
        <v>6.695519703457836</v>
      </c>
      <c r="M460" s="64">
        <f t="shared" si="50"/>
        <v>2.6883685593404607</v>
      </c>
      <c r="N460" s="67">
        <f t="shared" si="51"/>
        <v>0.1493538088522478</v>
      </c>
      <c r="O460" s="70">
        <f t="shared" si="52"/>
        <v>1</v>
      </c>
      <c r="P460" s="58">
        <f t="shared" si="53"/>
        <v>3</v>
      </c>
      <c r="Q460" s="58">
        <f t="shared" si="54"/>
        <v>2.6883685593404607</v>
      </c>
      <c r="R460" s="58">
        <f t="shared" si="55"/>
        <v>0.97287559509277344</v>
      </c>
      <c r="S460" s="67">
        <f t="shared" si="56"/>
        <v>0.10387714688651306</v>
      </c>
      <c r="T460" s="58" t="str">
        <f t="shared" si="57"/>
        <v>LSTM</v>
      </c>
      <c r="U460" s="43">
        <v>267</v>
      </c>
      <c r="V460" s="43">
        <v>270.12972658042816</v>
      </c>
      <c r="W460" s="54">
        <v>0.17704488842991159</v>
      </c>
    </row>
    <row r="461" spans="1:23">
      <c r="A461" s="42" t="s">
        <v>302</v>
      </c>
      <c r="B461" s="43" t="s">
        <v>303</v>
      </c>
      <c r="C461" s="61" t="s">
        <v>248</v>
      </c>
      <c r="D461" s="43">
        <v>95</v>
      </c>
      <c r="E461" s="49">
        <v>29</v>
      </c>
      <c r="F461" s="49">
        <v>24</v>
      </c>
      <c r="G461" s="49">
        <v>17.845139206862981</v>
      </c>
      <c r="H461" s="49">
        <v>19.520830154418945</v>
      </c>
      <c r="I461" s="49">
        <v>17.845139206862981</v>
      </c>
      <c r="J461" s="49">
        <v>12.027366397961863</v>
      </c>
      <c r="K461" s="49">
        <v>23.6629120157641</v>
      </c>
      <c r="L461" s="49">
        <v>5.8177728089011191</v>
      </c>
      <c r="M461" s="64">
        <f t="shared" si="50"/>
        <v>11.154860793137019</v>
      </c>
      <c r="N461" s="67">
        <f t="shared" si="51"/>
        <v>0.38465037217713854</v>
      </c>
      <c r="O461" s="70">
        <f t="shared" si="52"/>
        <v>0</v>
      </c>
      <c r="P461" s="58">
        <f t="shared" si="53"/>
        <v>5</v>
      </c>
      <c r="Q461" s="58">
        <f t="shared" si="54"/>
        <v>11.154860793137019</v>
      </c>
      <c r="R461" s="58">
        <f t="shared" si="55"/>
        <v>9.4791698455810547</v>
      </c>
      <c r="S461" s="67">
        <f t="shared" si="56"/>
        <v>-1.2309721586274036</v>
      </c>
      <c r="T461" s="58" t="str">
        <f t="shared" si="57"/>
        <v>Seasonal naive</v>
      </c>
      <c r="U461" s="43">
        <v>267</v>
      </c>
      <c r="V461" s="43">
        <v>270.12972658042816</v>
      </c>
      <c r="W461" s="54">
        <v>0.17704488842991159</v>
      </c>
    </row>
    <row r="462" spans="1:23">
      <c r="A462" s="42" t="s">
        <v>302</v>
      </c>
      <c r="B462" s="43" t="s">
        <v>303</v>
      </c>
      <c r="C462" s="61" t="s">
        <v>249</v>
      </c>
      <c r="D462" s="43">
        <v>96</v>
      </c>
      <c r="E462" s="49">
        <v>16</v>
      </c>
      <c r="F462" s="49">
        <v>28</v>
      </c>
      <c r="G462" s="49">
        <v>23.340244080644492</v>
      </c>
      <c r="H462" s="49">
        <v>22.409626007080078</v>
      </c>
      <c r="I462" s="49">
        <v>23.340244080644492</v>
      </c>
      <c r="J462" s="49">
        <v>15.826051236538561</v>
      </c>
      <c r="K462" s="49">
        <v>30.854436924750424</v>
      </c>
      <c r="L462" s="49">
        <v>7.5141928441059314</v>
      </c>
      <c r="M462" s="64">
        <f t="shared" ref="M462:M525" si="58">ABS(E462-I462)</f>
        <v>7.3402440806444922</v>
      </c>
      <c r="N462" s="67">
        <f t="shared" ref="N462:N525" si="59">IF(E462=0,0,M462/E462)</f>
        <v>0.45876525504028076</v>
      </c>
      <c r="O462" s="70">
        <f t="shared" ref="O462:O525" si="60">--AND(E462&gt;=J462,E462&lt;=K462)</f>
        <v>1</v>
      </c>
      <c r="P462" s="58">
        <f t="shared" ref="P462:P525" si="61">ABS(E462-F462)</f>
        <v>12</v>
      </c>
      <c r="Q462" s="58">
        <f t="shared" ref="Q462:Q525" si="62">ABS(E462-G462)</f>
        <v>7.3402440806444922</v>
      </c>
      <c r="R462" s="58">
        <f t="shared" ref="R462:R525" si="63">ABS(E462-H462)</f>
        <v>6.4096260070800781</v>
      </c>
      <c r="S462" s="67">
        <f t="shared" ref="S462:S525" si="64">IF(P462=0,0,1-M462/P462)</f>
        <v>0.38831299327962565</v>
      </c>
      <c r="T462" s="58" t="str">
        <f t="shared" ref="T462:T525" si="65">IF(Q462=MIN(P462:R462),"LightGBM",IF(R462=MIN(P462:R462),"LSTM","Seasonal naive"))</f>
        <v>LSTM</v>
      </c>
      <c r="U462" s="43">
        <v>267</v>
      </c>
      <c r="V462" s="43">
        <v>270.12972658042816</v>
      </c>
      <c r="W462" s="54">
        <v>0.17704488842991159</v>
      </c>
    </row>
    <row r="463" spans="1:23">
      <c r="A463" s="42" t="s">
        <v>302</v>
      </c>
      <c r="B463" s="43" t="s">
        <v>303</v>
      </c>
      <c r="C463" s="61" t="s">
        <v>250</v>
      </c>
      <c r="D463" s="43">
        <v>97</v>
      </c>
      <c r="E463" s="49">
        <v>22</v>
      </c>
      <c r="F463" s="49">
        <v>25</v>
      </c>
      <c r="G463" s="49">
        <v>19.779944140229233</v>
      </c>
      <c r="H463" s="49">
        <v>20.997411727905273</v>
      </c>
      <c r="I463" s="49">
        <v>19.779944140229233</v>
      </c>
      <c r="J463" s="49">
        <v>13.364868472044027</v>
      </c>
      <c r="K463" s="49">
        <v>26.19501980841444</v>
      </c>
      <c r="L463" s="49">
        <v>6.4150756681852066</v>
      </c>
      <c r="M463" s="64">
        <f t="shared" si="58"/>
        <v>2.2200558597707669</v>
      </c>
      <c r="N463" s="67">
        <f t="shared" si="59"/>
        <v>0.10091162998958031</v>
      </c>
      <c r="O463" s="70">
        <f t="shared" si="60"/>
        <v>1</v>
      </c>
      <c r="P463" s="58">
        <f t="shared" si="61"/>
        <v>3</v>
      </c>
      <c r="Q463" s="58">
        <f t="shared" si="62"/>
        <v>2.2200558597707669</v>
      </c>
      <c r="R463" s="58">
        <f t="shared" si="63"/>
        <v>1.0025882720947266</v>
      </c>
      <c r="S463" s="67">
        <f t="shared" si="64"/>
        <v>0.25998138007641103</v>
      </c>
      <c r="T463" s="58" t="str">
        <f t="shared" si="65"/>
        <v>LSTM</v>
      </c>
      <c r="U463" s="43">
        <v>267</v>
      </c>
      <c r="V463" s="43">
        <v>270.12972658042816</v>
      </c>
      <c r="W463" s="54">
        <v>0.17704488842991159</v>
      </c>
    </row>
    <row r="464" spans="1:23">
      <c r="A464" s="42" t="s">
        <v>302</v>
      </c>
      <c r="B464" s="43" t="s">
        <v>303</v>
      </c>
      <c r="C464" s="61" t="s">
        <v>251</v>
      </c>
      <c r="D464" s="43">
        <v>98</v>
      </c>
      <c r="E464" s="49">
        <v>24</v>
      </c>
      <c r="F464" s="49">
        <v>19</v>
      </c>
      <c r="G464" s="49">
        <v>22.961421132846215</v>
      </c>
      <c r="H464" s="49">
        <v>20.087305068969727</v>
      </c>
      <c r="I464" s="49">
        <v>22.961421132846215</v>
      </c>
      <c r="J464" s="49">
        <v>15.564176527800569</v>
      </c>
      <c r="K464" s="49">
        <v>30.358665737891862</v>
      </c>
      <c r="L464" s="49">
        <v>7.3972446050456453</v>
      </c>
      <c r="M464" s="64">
        <f t="shared" si="58"/>
        <v>1.0385788671537846</v>
      </c>
      <c r="N464" s="67">
        <f t="shared" si="59"/>
        <v>4.3274119464741023E-2</v>
      </c>
      <c r="O464" s="70">
        <f t="shared" si="60"/>
        <v>1</v>
      </c>
      <c r="P464" s="58">
        <f t="shared" si="61"/>
        <v>5</v>
      </c>
      <c r="Q464" s="58">
        <f t="shared" si="62"/>
        <v>1.0385788671537846</v>
      </c>
      <c r="R464" s="58">
        <f t="shared" si="63"/>
        <v>3.9126949310302734</v>
      </c>
      <c r="S464" s="67">
        <f t="shared" si="64"/>
        <v>0.79228422656924313</v>
      </c>
      <c r="T464" s="58" t="str">
        <f t="shared" si="65"/>
        <v>LightGBM</v>
      </c>
      <c r="U464" s="43">
        <v>267</v>
      </c>
      <c r="V464" s="43">
        <v>270.12972658042816</v>
      </c>
      <c r="W464" s="54">
        <v>0.17704488842991159</v>
      </c>
    </row>
    <row r="465" spans="1:23">
      <c r="A465" s="42" t="s">
        <v>302</v>
      </c>
      <c r="B465" s="43" t="s">
        <v>303</v>
      </c>
      <c r="C465" s="61" t="s">
        <v>252</v>
      </c>
      <c r="D465" s="43">
        <v>99</v>
      </c>
      <c r="E465" s="49">
        <v>24</v>
      </c>
      <c r="F465" s="49">
        <v>20</v>
      </c>
      <c r="G465" s="49">
        <v>23.931266176559845</v>
      </c>
      <c r="H465" s="49">
        <v>22.181772232055664</v>
      </c>
      <c r="I465" s="49">
        <v>23.931266176559845</v>
      </c>
      <c r="J465" s="49">
        <v>16.234616082266879</v>
      </c>
      <c r="K465" s="49">
        <v>31.627916270852811</v>
      </c>
      <c r="L465" s="49">
        <v>7.6966500942929654</v>
      </c>
      <c r="M465" s="64">
        <f t="shared" si="58"/>
        <v>6.8733823440155106E-2</v>
      </c>
      <c r="N465" s="67">
        <f t="shared" si="59"/>
        <v>2.8639093100064628E-3</v>
      </c>
      <c r="O465" s="70">
        <f t="shared" si="60"/>
        <v>1</v>
      </c>
      <c r="P465" s="58">
        <f t="shared" si="61"/>
        <v>4</v>
      </c>
      <c r="Q465" s="58">
        <f t="shared" si="62"/>
        <v>6.8733823440155106E-2</v>
      </c>
      <c r="R465" s="58">
        <f t="shared" si="63"/>
        <v>1.8182277679443359</v>
      </c>
      <c r="S465" s="67">
        <f t="shared" si="64"/>
        <v>0.98281654413996122</v>
      </c>
      <c r="T465" s="58" t="str">
        <f t="shared" si="65"/>
        <v>LightGBM</v>
      </c>
      <c r="U465" s="43">
        <v>267</v>
      </c>
      <c r="V465" s="43">
        <v>270.12972658042816</v>
      </c>
      <c r="W465" s="54">
        <v>0.17704488842991159</v>
      </c>
    </row>
    <row r="466" spans="1:23">
      <c r="A466" s="42" t="s">
        <v>302</v>
      </c>
      <c r="B466" s="43" t="s">
        <v>303</v>
      </c>
      <c r="C466" s="61" t="s">
        <v>253</v>
      </c>
      <c r="D466" s="43">
        <v>100</v>
      </c>
      <c r="E466" s="49">
        <v>17</v>
      </c>
      <c r="F466" s="49">
        <v>24</v>
      </c>
      <c r="G466" s="49">
        <v>24.314828628874395</v>
      </c>
      <c r="H466" s="49">
        <v>23.093902587890625</v>
      </c>
      <c r="I466" s="49">
        <v>24.314828628874395</v>
      </c>
      <c r="J466" s="49">
        <v>16.499767140476237</v>
      </c>
      <c r="K466" s="49">
        <v>32.129890117272552</v>
      </c>
      <c r="L466" s="49">
        <v>7.8150614883981557</v>
      </c>
      <c r="M466" s="64">
        <f t="shared" si="58"/>
        <v>7.3148286288743947</v>
      </c>
      <c r="N466" s="67">
        <f t="shared" si="59"/>
        <v>0.43028403699261147</v>
      </c>
      <c r="O466" s="70">
        <f t="shared" si="60"/>
        <v>1</v>
      </c>
      <c r="P466" s="58">
        <f t="shared" si="61"/>
        <v>7</v>
      </c>
      <c r="Q466" s="58">
        <f t="shared" si="62"/>
        <v>7.3148286288743947</v>
      </c>
      <c r="R466" s="58">
        <f t="shared" si="63"/>
        <v>6.093902587890625</v>
      </c>
      <c r="S466" s="67">
        <f t="shared" si="64"/>
        <v>-4.4975518410627746E-2</v>
      </c>
      <c r="T466" s="58" t="str">
        <f t="shared" si="65"/>
        <v>LSTM</v>
      </c>
      <c r="U466" s="43">
        <v>267</v>
      </c>
      <c r="V466" s="43">
        <v>270.12972658042816</v>
      </c>
      <c r="W466" s="54">
        <v>0.17704488842991159</v>
      </c>
    </row>
    <row r="467" spans="1:23">
      <c r="A467" s="42" t="s">
        <v>302</v>
      </c>
      <c r="B467" s="43" t="s">
        <v>303</v>
      </c>
      <c r="C467" s="61" t="s">
        <v>254</v>
      </c>
      <c r="D467" s="43">
        <v>101</v>
      </c>
      <c r="E467" s="49">
        <v>28</v>
      </c>
      <c r="F467" s="49">
        <v>34</v>
      </c>
      <c r="G467" s="49">
        <v>22.348980141772955</v>
      </c>
      <c r="H467" s="49">
        <v>22.476743698120117</v>
      </c>
      <c r="I467" s="49">
        <v>22.348980141772955</v>
      </c>
      <c r="J467" s="49">
        <v>15.140805116198758</v>
      </c>
      <c r="K467" s="49">
        <v>29.557155167347155</v>
      </c>
      <c r="L467" s="49">
        <v>7.2081750255741976</v>
      </c>
      <c r="M467" s="64">
        <f t="shared" si="58"/>
        <v>5.6510198582270448</v>
      </c>
      <c r="N467" s="67">
        <f t="shared" si="59"/>
        <v>0.20182213779382302</v>
      </c>
      <c r="O467" s="70">
        <f t="shared" si="60"/>
        <v>1</v>
      </c>
      <c r="P467" s="58">
        <f t="shared" si="61"/>
        <v>6</v>
      </c>
      <c r="Q467" s="58">
        <f t="shared" si="62"/>
        <v>5.6510198582270448</v>
      </c>
      <c r="R467" s="58">
        <f t="shared" si="63"/>
        <v>5.5232563018798828</v>
      </c>
      <c r="S467" s="67">
        <f t="shared" si="64"/>
        <v>5.8163356962159241E-2</v>
      </c>
      <c r="T467" s="58" t="str">
        <f t="shared" si="65"/>
        <v>LSTM</v>
      </c>
      <c r="U467" s="43">
        <v>267</v>
      </c>
      <c r="V467" s="43">
        <v>270.12972658042816</v>
      </c>
      <c r="W467" s="54">
        <v>0.17704488842991159</v>
      </c>
    </row>
    <row r="468" spans="1:23">
      <c r="A468" s="42" t="s">
        <v>302</v>
      </c>
      <c r="B468" s="43" t="s">
        <v>303</v>
      </c>
      <c r="C468" s="61" t="s">
        <v>255</v>
      </c>
      <c r="D468" s="43">
        <v>102</v>
      </c>
      <c r="E468" s="49">
        <v>26</v>
      </c>
      <c r="F468" s="49">
        <v>34</v>
      </c>
      <c r="G468" s="49">
        <v>25.910644594138709</v>
      </c>
      <c r="H468" s="49">
        <v>23.006288528442383</v>
      </c>
      <c r="I468" s="49">
        <v>25.910644594138709</v>
      </c>
      <c r="J468" s="49">
        <v>17.602931147651333</v>
      </c>
      <c r="K468" s="49">
        <v>34.218358040626086</v>
      </c>
      <c r="L468" s="49">
        <v>8.3077134464873783</v>
      </c>
      <c r="M468" s="64">
        <f t="shared" si="58"/>
        <v>8.9355405861290649E-2</v>
      </c>
      <c r="N468" s="67">
        <f t="shared" si="59"/>
        <v>3.4367463792804097E-3</v>
      </c>
      <c r="O468" s="70">
        <f t="shared" si="60"/>
        <v>1</v>
      </c>
      <c r="P468" s="58">
        <f t="shared" si="61"/>
        <v>8</v>
      </c>
      <c r="Q468" s="58">
        <f t="shared" si="62"/>
        <v>8.9355405861290649E-2</v>
      </c>
      <c r="R468" s="58">
        <f t="shared" si="63"/>
        <v>2.9937114715576172</v>
      </c>
      <c r="S468" s="67">
        <f t="shared" si="64"/>
        <v>0.98883057426733867</v>
      </c>
      <c r="T468" s="58" t="str">
        <f t="shared" si="65"/>
        <v>LightGBM</v>
      </c>
      <c r="U468" s="43">
        <v>267</v>
      </c>
      <c r="V468" s="43">
        <v>270.12972658042816</v>
      </c>
      <c r="W468" s="54">
        <v>0.17704488842991159</v>
      </c>
    </row>
    <row r="469" spans="1:23">
      <c r="A469" s="42" t="s">
        <v>302</v>
      </c>
      <c r="B469" s="43" t="s">
        <v>303</v>
      </c>
      <c r="C469" s="61" t="s">
        <v>256</v>
      </c>
      <c r="D469" s="43">
        <v>103</v>
      </c>
      <c r="E469" s="49">
        <v>26</v>
      </c>
      <c r="F469" s="49">
        <v>26</v>
      </c>
      <c r="G469" s="49">
        <v>24.151975292410906</v>
      </c>
      <c r="H469" s="49">
        <v>23.992448806762695</v>
      </c>
      <c r="I469" s="49">
        <v>24.151975292410906</v>
      </c>
      <c r="J469" s="49">
        <v>16.387189034262633</v>
      </c>
      <c r="K469" s="49">
        <v>31.91676155055918</v>
      </c>
      <c r="L469" s="49">
        <v>7.7647862581482734</v>
      </c>
      <c r="M469" s="64">
        <f t="shared" si="58"/>
        <v>1.8480247075890937</v>
      </c>
      <c r="N469" s="67">
        <f t="shared" si="59"/>
        <v>7.1077873368811301E-2</v>
      </c>
      <c r="O469" s="70">
        <f t="shared" si="60"/>
        <v>1</v>
      </c>
      <c r="P469" s="58">
        <f t="shared" si="61"/>
        <v>0</v>
      </c>
      <c r="Q469" s="58">
        <f t="shared" si="62"/>
        <v>1.8480247075890937</v>
      </c>
      <c r="R469" s="58">
        <f t="shared" si="63"/>
        <v>2.0075511932373047</v>
      </c>
      <c r="S469" s="67">
        <f t="shared" si="64"/>
        <v>0</v>
      </c>
      <c r="T469" s="58" t="str">
        <f t="shared" si="65"/>
        <v>Seasonal naive</v>
      </c>
      <c r="U469" s="43">
        <v>267</v>
      </c>
      <c r="V469" s="43">
        <v>270.12972658042816</v>
      </c>
      <c r="W469" s="54">
        <v>0.17704488842991159</v>
      </c>
    </row>
    <row r="470" spans="1:23">
      <c r="A470" s="42" t="s">
        <v>304</v>
      </c>
      <c r="B470" s="43" t="s">
        <v>303</v>
      </c>
      <c r="C470" s="61" t="s">
        <v>245</v>
      </c>
      <c r="D470" s="43">
        <v>92</v>
      </c>
      <c r="E470" s="49">
        <v>25</v>
      </c>
      <c r="F470" s="49">
        <v>36</v>
      </c>
      <c r="G470" s="49">
        <v>28.608497873688634</v>
      </c>
      <c r="H470" s="49">
        <v>30.538797378540039</v>
      </c>
      <c r="I470" s="49">
        <v>28.608497873688634</v>
      </c>
      <c r="J470" s="49">
        <v>19.467917273508156</v>
      </c>
      <c r="K470" s="49">
        <v>37.749078473869112</v>
      </c>
      <c r="L470" s="49">
        <v>9.1405806001804795</v>
      </c>
      <c r="M470" s="64">
        <f t="shared" si="58"/>
        <v>3.6084978736886342</v>
      </c>
      <c r="N470" s="67">
        <f t="shared" si="59"/>
        <v>0.14433991494754536</v>
      </c>
      <c r="O470" s="70">
        <f t="shared" si="60"/>
        <v>1</v>
      </c>
      <c r="P470" s="58">
        <f t="shared" si="61"/>
        <v>11</v>
      </c>
      <c r="Q470" s="58">
        <f t="shared" si="62"/>
        <v>3.6084978736886342</v>
      </c>
      <c r="R470" s="58">
        <f t="shared" si="63"/>
        <v>5.5387973785400391</v>
      </c>
      <c r="S470" s="67">
        <f t="shared" si="64"/>
        <v>0.67195473875557865</v>
      </c>
      <c r="T470" s="58" t="str">
        <f t="shared" si="65"/>
        <v>LightGBM</v>
      </c>
      <c r="U470" s="43">
        <v>447</v>
      </c>
      <c r="V470" s="43">
        <v>407.22838848751718</v>
      </c>
      <c r="W470" s="54">
        <v>0.2105978526468662</v>
      </c>
    </row>
    <row r="471" spans="1:23">
      <c r="A471" s="42" t="s">
        <v>304</v>
      </c>
      <c r="B471" s="43" t="s">
        <v>303</v>
      </c>
      <c r="C471" s="61" t="s">
        <v>246</v>
      </c>
      <c r="D471" s="43">
        <v>93</v>
      </c>
      <c r="E471" s="49">
        <v>37</v>
      </c>
      <c r="F471" s="49">
        <v>30</v>
      </c>
      <c r="G471" s="49">
        <v>29.803344734282138</v>
      </c>
      <c r="H471" s="49">
        <v>28.120012283325195</v>
      </c>
      <c r="I471" s="49">
        <v>29.803344734282138</v>
      </c>
      <c r="J471" s="49">
        <v>20.293897260789826</v>
      </c>
      <c r="K471" s="49">
        <v>39.31279220777445</v>
      </c>
      <c r="L471" s="49">
        <v>9.5094474734923118</v>
      </c>
      <c r="M471" s="64">
        <f t="shared" si="58"/>
        <v>7.1966552657178617</v>
      </c>
      <c r="N471" s="67">
        <f t="shared" si="59"/>
        <v>0.19450419637075303</v>
      </c>
      <c r="O471" s="70">
        <f t="shared" si="60"/>
        <v>1</v>
      </c>
      <c r="P471" s="58">
        <f t="shared" si="61"/>
        <v>7</v>
      </c>
      <c r="Q471" s="58">
        <f t="shared" si="62"/>
        <v>7.1966552657178617</v>
      </c>
      <c r="R471" s="58">
        <f t="shared" si="63"/>
        <v>8.8799877166748047</v>
      </c>
      <c r="S471" s="67">
        <f t="shared" si="64"/>
        <v>-2.8093609388265994E-2</v>
      </c>
      <c r="T471" s="58" t="str">
        <f t="shared" si="65"/>
        <v>Seasonal naive</v>
      </c>
      <c r="U471" s="43">
        <v>447</v>
      </c>
      <c r="V471" s="43">
        <v>407.22838848751718</v>
      </c>
      <c r="W471" s="54">
        <v>0.2105978526468662</v>
      </c>
    </row>
    <row r="472" spans="1:23">
      <c r="A472" s="42" t="s">
        <v>304</v>
      </c>
      <c r="B472" s="43" t="s">
        <v>303</v>
      </c>
      <c r="C472" s="61" t="s">
        <v>247</v>
      </c>
      <c r="D472" s="43">
        <v>94</v>
      </c>
      <c r="E472" s="49">
        <v>28</v>
      </c>
      <c r="F472" s="49">
        <v>34</v>
      </c>
      <c r="G472" s="49">
        <v>30.733503309637985</v>
      </c>
      <c r="H472" s="49">
        <v>31.41526985168457</v>
      </c>
      <c r="I472" s="49">
        <v>30.733503309637985</v>
      </c>
      <c r="J472" s="49">
        <v>20.936902145834871</v>
      </c>
      <c r="K472" s="49">
        <v>40.530104473441099</v>
      </c>
      <c r="L472" s="49">
        <v>9.7966011638031123</v>
      </c>
      <c r="M472" s="64">
        <f t="shared" si="58"/>
        <v>2.7335033096379853</v>
      </c>
      <c r="N472" s="67">
        <f t="shared" si="59"/>
        <v>9.7625118201356623E-2</v>
      </c>
      <c r="O472" s="70">
        <f t="shared" si="60"/>
        <v>1</v>
      </c>
      <c r="P472" s="58">
        <f t="shared" si="61"/>
        <v>6</v>
      </c>
      <c r="Q472" s="58">
        <f t="shared" si="62"/>
        <v>2.7335033096379853</v>
      </c>
      <c r="R472" s="58">
        <f t="shared" si="63"/>
        <v>3.4152698516845703</v>
      </c>
      <c r="S472" s="67">
        <f t="shared" si="64"/>
        <v>0.54441611506033571</v>
      </c>
      <c r="T472" s="58" t="str">
        <f t="shared" si="65"/>
        <v>LightGBM</v>
      </c>
      <c r="U472" s="43">
        <v>447</v>
      </c>
      <c r="V472" s="43">
        <v>407.22838848751718</v>
      </c>
      <c r="W472" s="54">
        <v>0.2105978526468662</v>
      </c>
    </row>
    <row r="473" spans="1:23">
      <c r="A473" s="42" t="s">
        <v>304</v>
      </c>
      <c r="B473" s="43" t="s">
        <v>303</v>
      </c>
      <c r="C473" s="61" t="s">
        <v>248</v>
      </c>
      <c r="D473" s="43">
        <v>95</v>
      </c>
      <c r="E473" s="49">
        <v>34</v>
      </c>
      <c r="F473" s="49">
        <v>28</v>
      </c>
      <c r="G473" s="49">
        <v>29.274198268379553</v>
      </c>
      <c r="H473" s="49">
        <v>30.902425765991211</v>
      </c>
      <c r="I473" s="49">
        <v>29.274198268379553</v>
      </c>
      <c r="J473" s="49">
        <v>19.928106124209144</v>
      </c>
      <c r="K473" s="49">
        <v>38.620290412549963</v>
      </c>
      <c r="L473" s="49">
        <v>9.3460921441704095</v>
      </c>
      <c r="M473" s="64">
        <f t="shared" si="58"/>
        <v>4.7258017316204466</v>
      </c>
      <c r="N473" s="67">
        <f t="shared" si="59"/>
        <v>0.13899416857707195</v>
      </c>
      <c r="O473" s="70">
        <f t="shared" si="60"/>
        <v>1</v>
      </c>
      <c r="P473" s="58">
        <f t="shared" si="61"/>
        <v>6</v>
      </c>
      <c r="Q473" s="58">
        <f t="shared" si="62"/>
        <v>4.7258017316204466</v>
      </c>
      <c r="R473" s="58">
        <f t="shared" si="63"/>
        <v>3.0975742340087891</v>
      </c>
      <c r="S473" s="67">
        <f t="shared" si="64"/>
        <v>0.21236637806325886</v>
      </c>
      <c r="T473" s="58" t="str">
        <f t="shared" si="65"/>
        <v>LSTM</v>
      </c>
      <c r="U473" s="43">
        <v>447</v>
      </c>
      <c r="V473" s="43">
        <v>407.22838848751718</v>
      </c>
      <c r="W473" s="54">
        <v>0.2105978526468662</v>
      </c>
    </row>
    <row r="474" spans="1:23">
      <c r="A474" s="42" t="s">
        <v>304</v>
      </c>
      <c r="B474" s="43" t="s">
        <v>303</v>
      </c>
      <c r="C474" s="61" t="s">
        <v>249</v>
      </c>
      <c r="D474" s="43">
        <v>96</v>
      </c>
      <c r="E474" s="49">
        <v>36</v>
      </c>
      <c r="F474" s="49">
        <v>29</v>
      </c>
      <c r="G474" s="49">
        <v>27.404988046408974</v>
      </c>
      <c r="H474" s="49">
        <v>32.831352233886719</v>
      </c>
      <c r="I474" s="49">
        <v>27.404988046408974</v>
      </c>
      <c r="J474" s="49">
        <v>18.635948705305161</v>
      </c>
      <c r="K474" s="49">
        <v>36.174027387512787</v>
      </c>
      <c r="L474" s="49">
        <v>8.7690393411038148</v>
      </c>
      <c r="M474" s="64">
        <f t="shared" si="58"/>
        <v>8.5950119535910261</v>
      </c>
      <c r="N474" s="67">
        <f t="shared" si="59"/>
        <v>0.23875033204419516</v>
      </c>
      <c r="O474" s="70">
        <f t="shared" si="60"/>
        <v>1</v>
      </c>
      <c r="P474" s="58">
        <f t="shared" si="61"/>
        <v>7</v>
      </c>
      <c r="Q474" s="58">
        <f t="shared" si="62"/>
        <v>8.5950119535910261</v>
      </c>
      <c r="R474" s="58">
        <f t="shared" si="63"/>
        <v>3.1686477661132812</v>
      </c>
      <c r="S474" s="67">
        <f t="shared" si="64"/>
        <v>-0.2278588505130037</v>
      </c>
      <c r="T474" s="58" t="str">
        <f t="shared" si="65"/>
        <v>LSTM</v>
      </c>
      <c r="U474" s="43">
        <v>447</v>
      </c>
      <c r="V474" s="43">
        <v>407.22838848751718</v>
      </c>
      <c r="W474" s="54">
        <v>0.2105978526468662</v>
      </c>
    </row>
    <row r="475" spans="1:23">
      <c r="A475" s="42" t="s">
        <v>304</v>
      </c>
      <c r="B475" s="43" t="s">
        <v>303</v>
      </c>
      <c r="C475" s="61" t="s">
        <v>250</v>
      </c>
      <c r="D475" s="43">
        <v>97</v>
      </c>
      <c r="E475" s="49">
        <v>22</v>
      </c>
      <c r="F475" s="49">
        <v>28</v>
      </c>
      <c r="G475" s="49">
        <v>27.666633518231826</v>
      </c>
      <c r="H475" s="49">
        <v>32.503009796142578</v>
      </c>
      <c r="I475" s="49">
        <v>27.666633518231826</v>
      </c>
      <c r="J475" s="49">
        <v>18.816820355569359</v>
      </c>
      <c r="K475" s="49">
        <v>36.51644668089429</v>
      </c>
      <c r="L475" s="49">
        <v>8.8498131626624676</v>
      </c>
      <c r="M475" s="64">
        <f t="shared" si="58"/>
        <v>5.6666335182318264</v>
      </c>
      <c r="N475" s="67">
        <f t="shared" si="59"/>
        <v>0.25757425082871938</v>
      </c>
      <c r="O475" s="70">
        <f t="shared" si="60"/>
        <v>1</v>
      </c>
      <c r="P475" s="58">
        <f t="shared" si="61"/>
        <v>6</v>
      </c>
      <c r="Q475" s="58">
        <f t="shared" si="62"/>
        <v>5.6666335182318264</v>
      </c>
      <c r="R475" s="58">
        <f t="shared" si="63"/>
        <v>10.503009796142578</v>
      </c>
      <c r="S475" s="67">
        <f t="shared" si="64"/>
        <v>5.5561080294695642E-2</v>
      </c>
      <c r="T475" s="58" t="str">
        <f t="shared" si="65"/>
        <v>LightGBM</v>
      </c>
      <c r="U475" s="43">
        <v>447</v>
      </c>
      <c r="V475" s="43">
        <v>407.22838848751718</v>
      </c>
      <c r="W475" s="54">
        <v>0.2105978526468662</v>
      </c>
    </row>
    <row r="476" spans="1:23">
      <c r="A476" s="42" t="s">
        <v>304</v>
      </c>
      <c r="B476" s="43" t="s">
        <v>303</v>
      </c>
      <c r="C476" s="61" t="s">
        <v>251</v>
      </c>
      <c r="D476" s="43">
        <v>98</v>
      </c>
      <c r="E476" s="49">
        <v>49</v>
      </c>
      <c r="F476" s="49">
        <v>35</v>
      </c>
      <c r="G476" s="49">
        <v>31.053893025969415</v>
      </c>
      <c r="H476" s="49">
        <v>28.798192977905273</v>
      </c>
      <c r="I476" s="49">
        <v>31.053893025969415</v>
      </c>
      <c r="J476" s="49">
        <v>21.158382824697071</v>
      </c>
      <c r="K476" s="49">
        <v>40.94940322724176</v>
      </c>
      <c r="L476" s="49">
        <v>9.8955102012723462</v>
      </c>
      <c r="M476" s="64">
        <f t="shared" si="58"/>
        <v>17.946106974030585</v>
      </c>
      <c r="N476" s="67">
        <f t="shared" si="59"/>
        <v>0.36624708110266502</v>
      </c>
      <c r="O476" s="70">
        <f t="shared" si="60"/>
        <v>0</v>
      </c>
      <c r="P476" s="58">
        <f t="shared" si="61"/>
        <v>14</v>
      </c>
      <c r="Q476" s="58">
        <f t="shared" si="62"/>
        <v>17.946106974030585</v>
      </c>
      <c r="R476" s="58">
        <f t="shared" si="63"/>
        <v>20.201807022094727</v>
      </c>
      <c r="S476" s="67">
        <f t="shared" si="64"/>
        <v>-0.28186478385932756</v>
      </c>
      <c r="T476" s="58" t="str">
        <f t="shared" si="65"/>
        <v>Seasonal naive</v>
      </c>
      <c r="U476" s="43">
        <v>447</v>
      </c>
      <c r="V476" s="43">
        <v>407.22838848751718</v>
      </c>
      <c r="W476" s="54">
        <v>0.2105978526468662</v>
      </c>
    </row>
    <row r="477" spans="1:23">
      <c r="A477" s="42" t="s">
        <v>304</v>
      </c>
      <c r="B477" s="43" t="s">
        <v>303</v>
      </c>
      <c r="C477" s="61" t="s">
        <v>252</v>
      </c>
      <c r="D477" s="43">
        <v>99</v>
      </c>
      <c r="E477" s="49">
        <v>47</v>
      </c>
      <c r="F477" s="49">
        <v>24</v>
      </c>
      <c r="G477" s="49">
        <v>33.250675022506449</v>
      </c>
      <c r="H477" s="49">
        <v>37.782745361328125</v>
      </c>
      <c r="I477" s="49">
        <v>33.250675022506449</v>
      </c>
      <c r="J477" s="49">
        <v>22.676985773244777</v>
      </c>
      <c r="K477" s="49">
        <v>43.824364271768118</v>
      </c>
      <c r="L477" s="49">
        <v>10.573689249261673</v>
      </c>
      <c r="M477" s="64">
        <f t="shared" si="58"/>
        <v>13.749324977493551</v>
      </c>
      <c r="N477" s="67">
        <f t="shared" si="59"/>
        <v>0.29253882930837344</v>
      </c>
      <c r="O477" s="70">
        <f t="shared" si="60"/>
        <v>0</v>
      </c>
      <c r="P477" s="58">
        <f t="shared" si="61"/>
        <v>23</v>
      </c>
      <c r="Q477" s="58">
        <f t="shared" si="62"/>
        <v>13.749324977493551</v>
      </c>
      <c r="R477" s="58">
        <f t="shared" si="63"/>
        <v>9.217254638671875</v>
      </c>
      <c r="S477" s="67">
        <f t="shared" si="64"/>
        <v>0.40220326184810651</v>
      </c>
      <c r="T477" s="58" t="str">
        <f t="shared" si="65"/>
        <v>LSTM</v>
      </c>
      <c r="U477" s="43">
        <v>447</v>
      </c>
      <c r="V477" s="43">
        <v>407.22838848751718</v>
      </c>
      <c r="W477" s="54">
        <v>0.2105978526468662</v>
      </c>
    </row>
    <row r="478" spans="1:23">
      <c r="A478" s="42" t="s">
        <v>304</v>
      </c>
      <c r="B478" s="43" t="s">
        <v>303</v>
      </c>
      <c r="C478" s="61" t="s">
        <v>253</v>
      </c>
      <c r="D478" s="43">
        <v>100</v>
      </c>
      <c r="E478" s="49">
        <v>49</v>
      </c>
      <c r="F478" s="49">
        <v>36</v>
      </c>
      <c r="G478" s="49">
        <v>37.474950194304718</v>
      </c>
      <c r="H478" s="49">
        <v>40.170112609863281</v>
      </c>
      <c r="I478" s="49">
        <v>37.474950194304718</v>
      </c>
      <c r="J478" s="49">
        <v>25.597164808525569</v>
      </c>
      <c r="K478" s="49">
        <v>49.352735580083866</v>
      </c>
      <c r="L478" s="49">
        <v>11.87778538577915</v>
      </c>
      <c r="M478" s="64">
        <f t="shared" si="58"/>
        <v>11.525049805695282</v>
      </c>
      <c r="N478" s="67">
        <f t="shared" si="59"/>
        <v>0.23520509807541393</v>
      </c>
      <c r="O478" s="70">
        <f t="shared" si="60"/>
        <v>1</v>
      </c>
      <c r="P478" s="58">
        <f t="shared" si="61"/>
        <v>13</v>
      </c>
      <c r="Q478" s="58">
        <f t="shared" si="62"/>
        <v>11.525049805695282</v>
      </c>
      <c r="R478" s="58">
        <f t="shared" si="63"/>
        <v>8.8298873901367188</v>
      </c>
      <c r="S478" s="67">
        <f t="shared" si="64"/>
        <v>0.11345770725420912</v>
      </c>
      <c r="T478" s="58" t="str">
        <f t="shared" si="65"/>
        <v>LSTM</v>
      </c>
      <c r="U478" s="43">
        <v>447</v>
      </c>
      <c r="V478" s="43">
        <v>407.22838848751718</v>
      </c>
      <c r="W478" s="54">
        <v>0.2105978526468662</v>
      </c>
    </row>
    <row r="479" spans="1:23">
      <c r="A479" s="42" t="s">
        <v>304</v>
      </c>
      <c r="B479" s="43" t="s">
        <v>303</v>
      </c>
      <c r="C479" s="61" t="s">
        <v>254</v>
      </c>
      <c r="D479" s="43">
        <v>101</v>
      </c>
      <c r="E479" s="49">
        <v>37</v>
      </c>
      <c r="F479" s="49">
        <v>43</v>
      </c>
      <c r="G479" s="49">
        <v>42.296120918425558</v>
      </c>
      <c r="H479" s="49">
        <v>44.070850372314453</v>
      </c>
      <c r="I479" s="49">
        <v>42.296120918425558</v>
      </c>
      <c r="J479" s="49">
        <v>28.929968923200207</v>
      </c>
      <c r="K479" s="49">
        <v>55.662272913650909</v>
      </c>
      <c r="L479" s="49">
        <v>13.366151995225351</v>
      </c>
      <c r="M479" s="64">
        <f t="shared" si="58"/>
        <v>5.296120918425558</v>
      </c>
      <c r="N479" s="67">
        <f t="shared" si="59"/>
        <v>0.14313840320069077</v>
      </c>
      <c r="O479" s="70">
        <f t="shared" si="60"/>
        <v>1</v>
      </c>
      <c r="P479" s="58">
        <f t="shared" si="61"/>
        <v>6</v>
      </c>
      <c r="Q479" s="58">
        <f t="shared" si="62"/>
        <v>5.296120918425558</v>
      </c>
      <c r="R479" s="58">
        <f t="shared" si="63"/>
        <v>7.0708503723144531</v>
      </c>
      <c r="S479" s="67">
        <f t="shared" si="64"/>
        <v>0.117313180262407</v>
      </c>
      <c r="T479" s="58" t="str">
        <f t="shared" si="65"/>
        <v>LightGBM</v>
      </c>
      <c r="U479" s="43">
        <v>447</v>
      </c>
      <c r="V479" s="43">
        <v>407.22838848751718</v>
      </c>
      <c r="W479" s="54">
        <v>0.2105978526468662</v>
      </c>
    </row>
    <row r="480" spans="1:23">
      <c r="A480" s="42" t="s">
        <v>304</v>
      </c>
      <c r="B480" s="43" t="s">
        <v>303</v>
      </c>
      <c r="C480" s="61" t="s">
        <v>255</v>
      </c>
      <c r="D480" s="43">
        <v>102</v>
      </c>
      <c r="E480" s="49">
        <v>48</v>
      </c>
      <c r="F480" s="49">
        <v>44</v>
      </c>
      <c r="G480" s="49">
        <v>44.783524885332717</v>
      </c>
      <c r="H480" s="49">
        <v>40.759082794189453</v>
      </c>
      <c r="I480" s="49">
        <v>44.783524885332717</v>
      </c>
      <c r="J480" s="49">
        <v>30.649474547485667</v>
      </c>
      <c r="K480" s="49">
        <v>58.917575223179767</v>
      </c>
      <c r="L480" s="49">
        <v>14.134050337847048</v>
      </c>
      <c r="M480" s="64">
        <f t="shared" si="58"/>
        <v>3.2164751146672828</v>
      </c>
      <c r="N480" s="67">
        <f t="shared" si="59"/>
        <v>6.7009898222235062E-2</v>
      </c>
      <c r="O480" s="70">
        <f t="shared" si="60"/>
        <v>1</v>
      </c>
      <c r="P480" s="58">
        <f t="shared" si="61"/>
        <v>4</v>
      </c>
      <c r="Q480" s="58">
        <f t="shared" si="62"/>
        <v>3.2164751146672828</v>
      </c>
      <c r="R480" s="58">
        <f t="shared" si="63"/>
        <v>7.2409172058105469</v>
      </c>
      <c r="S480" s="67">
        <f t="shared" si="64"/>
        <v>0.19588122133317931</v>
      </c>
      <c r="T480" s="58" t="str">
        <f t="shared" si="65"/>
        <v>LightGBM</v>
      </c>
      <c r="U480" s="43">
        <v>447</v>
      </c>
      <c r="V480" s="43">
        <v>407.22838848751718</v>
      </c>
      <c r="W480" s="54">
        <v>0.2105978526468662</v>
      </c>
    </row>
    <row r="481" spans="1:23">
      <c r="A481" s="42" t="s">
        <v>304</v>
      </c>
      <c r="B481" s="43" t="s">
        <v>303</v>
      </c>
      <c r="C481" s="61" t="s">
        <v>256</v>
      </c>
      <c r="D481" s="43">
        <v>103</v>
      </c>
      <c r="E481" s="49">
        <v>35</v>
      </c>
      <c r="F481" s="49">
        <v>47</v>
      </c>
      <c r="G481" s="49">
        <v>44.878058690349157</v>
      </c>
      <c r="H481" s="49">
        <v>42.905071258544922</v>
      </c>
      <c r="I481" s="49">
        <v>44.878058690349157</v>
      </c>
      <c r="J481" s="49">
        <v>30.714824370664164</v>
      </c>
      <c r="K481" s="49">
        <v>59.041293010034153</v>
      </c>
      <c r="L481" s="49">
        <v>14.163234319684992</v>
      </c>
      <c r="M481" s="64">
        <f t="shared" si="58"/>
        <v>9.8780586903491567</v>
      </c>
      <c r="N481" s="67">
        <f t="shared" si="59"/>
        <v>0.28223024829569021</v>
      </c>
      <c r="O481" s="70">
        <f t="shared" si="60"/>
        <v>1</v>
      </c>
      <c r="P481" s="58">
        <f t="shared" si="61"/>
        <v>12</v>
      </c>
      <c r="Q481" s="58">
        <f t="shared" si="62"/>
        <v>9.8780586903491567</v>
      </c>
      <c r="R481" s="58">
        <f t="shared" si="63"/>
        <v>7.9050712585449219</v>
      </c>
      <c r="S481" s="67">
        <f t="shared" si="64"/>
        <v>0.17682844247090357</v>
      </c>
      <c r="T481" s="58" t="str">
        <f t="shared" si="65"/>
        <v>LSTM</v>
      </c>
      <c r="U481" s="43">
        <v>447</v>
      </c>
      <c r="V481" s="43">
        <v>407.22838848751718</v>
      </c>
      <c r="W481" s="54">
        <v>0.2105978526468662</v>
      </c>
    </row>
    <row r="482" spans="1:23">
      <c r="A482" s="42" t="s">
        <v>305</v>
      </c>
      <c r="B482" s="43" t="s">
        <v>303</v>
      </c>
      <c r="C482" s="61" t="s">
        <v>245</v>
      </c>
      <c r="D482" s="43">
        <v>92</v>
      </c>
      <c r="E482" s="49">
        <v>37</v>
      </c>
      <c r="F482" s="49">
        <v>26</v>
      </c>
      <c r="G482" s="49">
        <v>30.127609825914821</v>
      </c>
      <c r="H482" s="49">
        <v>29.693868637084961</v>
      </c>
      <c r="I482" s="49">
        <v>30.127609825914821</v>
      </c>
      <c r="J482" s="49">
        <v>20.518056929359918</v>
      </c>
      <c r="K482" s="49">
        <v>39.737162722469719</v>
      </c>
      <c r="L482" s="49">
        <v>9.6095528965549022</v>
      </c>
      <c r="M482" s="64">
        <f t="shared" si="58"/>
        <v>6.8723901740851794</v>
      </c>
      <c r="N482" s="67">
        <f t="shared" si="59"/>
        <v>0.18574027497527512</v>
      </c>
      <c r="O482" s="70">
        <f t="shared" si="60"/>
        <v>1</v>
      </c>
      <c r="P482" s="58">
        <f t="shared" si="61"/>
        <v>11</v>
      </c>
      <c r="Q482" s="58">
        <f t="shared" si="62"/>
        <v>6.8723901740851794</v>
      </c>
      <c r="R482" s="58">
        <f t="shared" si="63"/>
        <v>7.3061313629150391</v>
      </c>
      <c r="S482" s="67">
        <f t="shared" si="64"/>
        <v>0.37523725690134735</v>
      </c>
      <c r="T482" s="58" t="str">
        <f t="shared" si="65"/>
        <v>LightGBM</v>
      </c>
      <c r="U482" s="43">
        <v>434</v>
      </c>
      <c r="V482" s="43">
        <v>397.27237073382389</v>
      </c>
      <c r="W482" s="54">
        <v>0.14885775869291448</v>
      </c>
    </row>
    <row r="483" spans="1:23">
      <c r="A483" s="42" t="s">
        <v>305</v>
      </c>
      <c r="B483" s="43" t="s">
        <v>303</v>
      </c>
      <c r="C483" s="61" t="s">
        <v>246</v>
      </c>
      <c r="D483" s="43">
        <v>93</v>
      </c>
      <c r="E483" s="49">
        <v>38</v>
      </c>
      <c r="F483" s="49">
        <v>30</v>
      </c>
      <c r="G483" s="49">
        <v>30.498622457188802</v>
      </c>
      <c r="H483" s="49">
        <v>32.884258270263672</v>
      </c>
      <c r="I483" s="49">
        <v>30.498622457188802</v>
      </c>
      <c r="J483" s="49">
        <v>20.774532481640151</v>
      </c>
      <c r="K483" s="49">
        <v>40.222712432737453</v>
      </c>
      <c r="L483" s="49">
        <v>9.7240899755486492</v>
      </c>
      <c r="M483" s="64">
        <f t="shared" si="58"/>
        <v>7.5013775428111984</v>
      </c>
      <c r="N483" s="67">
        <f t="shared" si="59"/>
        <v>0.19740467217924207</v>
      </c>
      <c r="O483" s="70">
        <f t="shared" si="60"/>
        <v>1</v>
      </c>
      <c r="P483" s="58">
        <f t="shared" si="61"/>
        <v>8</v>
      </c>
      <c r="Q483" s="58">
        <f t="shared" si="62"/>
        <v>7.5013775428111984</v>
      </c>
      <c r="R483" s="58">
        <f t="shared" si="63"/>
        <v>5.1157417297363281</v>
      </c>
      <c r="S483" s="67">
        <f t="shared" si="64"/>
        <v>6.2327807148600201E-2</v>
      </c>
      <c r="T483" s="58" t="str">
        <f t="shared" si="65"/>
        <v>LSTM</v>
      </c>
      <c r="U483" s="43">
        <v>434</v>
      </c>
      <c r="V483" s="43">
        <v>397.27237073382389</v>
      </c>
      <c r="W483" s="54">
        <v>0.14885775869291448</v>
      </c>
    </row>
    <row r="484" spans="1:23">
      <c r="A484" s="42" t="s">
        <v>305</v>
      </c>
      <c r="B484" s="43" t="s">
        <v>303</v>
      </c>
      <c r="C484" s="61" t="s">
        <v>247</v>
      </c>
      <c r="D484" s="43">
        <v>94</v>
      </c>
      <c r="E484" s="49">
        <v>25</v>
      </c>
      <c r="F484" s="49">
        <v>22</v>
      </c>
      <c r="G484" s="49">
        <v>28.953173321302803</v>
      </c>
      <c r="H484" s="49">
        <v>34.223403930664062</v>
      </c>
      <c r="I484" s="49">
        <v>28.953173321302803</v>
      </c>
      <c r="J484" s="49">
        <v>19.706186319714831</v>
      </c>
      <c r="K484" s="49">
        <v>38.200160322890774</v>
      </c>
      <c r="L484" s="49">
        <v>9.2469870015879714</v>
      </c>
      <c r="M484" s="64">
        <f t="shared" si="58"/>
        <v>3.9531733213028026</v>
      </c>
      <c r="N484" s="67">
        <f t="shared" si="59"/>
        <v>0.1581269328521121</v>
      </c>
      <c r="O484" s="70">
        <f t="shared" si="60"/>
        <v>1</v>
      </c>
      <c r="P484" s="58">
        <f t="shared" si="61"/>
        <v>3</v>
      </c>
      <c r="Q484" s="58">
        <f t="shared" si="62"/>
        <v>3.9531733213028026</v>
      </c>
      <c r="R484" s="58">
        <f t="shared" si="63"/>
        <v>9.2234039306640625</v>
      </c>
      <c r="S484" s="67">
        <f t="shared" si="64"/>
        <v>-0.31772444043426762</v>
      </c>
      <c r="T484" s="58" t="str">
        <f t="shared" si="65"/>
        <v>Seasonal naive</v>
      </c>
      <c r="U484" s="43">
        <v>434</v>
      </c>
      <c r="V484" s="43">
        <v>397.27237073382389</v>
      </c>
      <c r="W484" s="54">
        <v>0.14885775869291448</v>
      </c>
    </row>
    <row r="485" spans="1:23">
      <c r="A485" s="42" t="s">
        <v>305</v>
      </c>
      <c r="B485" s="43" t="s">
        <v>303</v>
      </c>
      <c r="C485" s="61" t="s">
        <v>248</v>
      </c>
      <c r="D485" s="43">
        <v>95</v>
      </c>
      <c r="E485" s="49">
        <v>38</v>
      </c>
      <c r="F485" s="49">
        <v>37</v>
      </c>
      <c r="G485" s="49">
        <v>30.576634120490031</v>
      </c>
      <c r="H485" s="49">
        <v>29.860910415649414</v>
      </c>
      <c r="I485" s="49">
        <v>30.576634120490031</v>
      </c>
      <c r="J485" s="49">
        <v>20.82846079227685</v>
      </c>
      <c r="K485" s="49">
        <v>40.324807448703211</v>
      </c>
      <c r="L485" s="49">
        <v>9.7481733282131806</v>
      </c>
      <c r="M485" s="64">
        <f t="shared" si="58"/>
        <v>7.4233658795099693</v>
      </c>
      <c r="N485" s="67">
        <f t="shared" si="59"/>
        <v>0.19535173367131498</v>
      </c>
      <c r="O485" s="70">
        <f t="shared" si="60"/>
        <v>1</v>
      </c>
      <c r="P485" s="58">
        <f t="shared" si="61"/>
        <v>1</v>
      </c>
      <c r="Q485" s="58">
        <f t="shared" si="62"/>
        <v>7.4233658795099693</v>
      </c>
      <c r="R485" s="58">
        <f t="shared" si="63"/>
        <v>8.1390895843505859</v>
      </c>
      <c r="S485" s="67">
        <f t="shared" si="64"/>
        <v>-6.4233658795099693</v>
      </c>
      <c r="T485" s="58" t="str">
        <f t="shared" si="65"/>
        <v>Seasonal naive</v>
      </c>
      <c r="U485" s="43">
        <v>434</v>
      </c>
      <c r="V485" s="43">
        <v>397.27237073382389</v>
      </c>
      <c r="W485" s="54">
        <v>0.14885775869291448</v>
      </c>
    </row>
    <row r="486" spans="1:23">
      <c r="A486" s="42" t="s">
        <v>305</v>
      </c>
      <c r="B486" s="43" t="s">
        <v>303</v>
      </c>
      <c r="C486" s="61" t="s">
        <v>249</v>
      </c>
      <c r="D486" s="43">
        <v>96</v>
      </c>
      <c r="E486" s="49">
        <v>30</v>
      </c>
      <c r="F486" s="49">
        <v>27</v>
      </c>
      <c r="G486" s="49">
        <v>29.937491995643281</v>
      </c>
      <c r="H486" s="49">
        <v>33.901226043701172</v>
      </c>
      <c r="I486" s="49">
        <v>29.937491995643281</v>
      </c>
      <c r="J486" s="49">
        <v>20.386631281263305</v>
      </c>
      <c r="K486" s="49">
        <v>39.488352710023257</v>
      </c>
      <c r="L486" s="49">
        <v>9.5508607143799775</v>
      </c>
      <c r="M486" s="64">
        <f t="shared" si="58"/>
        <v>6.2508004356718772E-2</v>
      </c>
      <c r="N486" s="67">
        <f t="shared" si="59"/>
        <v>2.0836001452239588E-3</v>
      </c>
      <c r="O486" s="70">
        <f t="shared" si="60"/>
        <v>1</v>
      </c>
      <c r="P486" s="58">
        <f t="shared" si="61"/>
        <v>3</v>
      </c>
      <c r="Q486" s="58">
        <f t="shared" si="62"/>
        <v>6.2508004356718772E-2</v>
      </c>
      <c r="R486" s="58">
        <f t="shared" si="63"/>
        <v>3.9012260437011719</v>
      </c>
      <c r="S486" s="67">
        <f t="shared" si="64"/>
        <v>0.97916399854776037</v>
      </c>
      <c r="T486" s="58" t="str">
        <f t="shared" si="65"/>
        <v>LightGBM</v>
      </c>
      <c r="U486" s="43">
        <v>434</v>
      </c>
      <c r="V486" s="43">
        <v>397.27237073382389</v>
      </c>
      <c r="W486" s="54">
        <v>0.14885775869291448</v>
      </c>
    </row>
    <row r="487" spans="1:23">
      <c r="A487" s="42" t="s">
        <v>305</v>
      </c>
      <c r="B487" s="43" t="s">
        <v>303</v>
      </c>
      <c r="C487" s="61" t="s">
        <v>250</v>
      </c>
      <c r="D487" s="43">
        <v>97</v>
      </c>
      <c r="E487" s="49">
        <v>38</v>
      </c>
      <c r="F487" s="49">
        <v>29</v>
      </c>
      <c r="G487" s="49">
        <v>31.200141443897841</v>
      </c>
      <c r="H487" s="49">
        <v>32.351360321044922</v>
      </c>
      <c r="I487" s="49">
        <v>31.200141443897841</v>
      </c>
      <c r="J487" s="49">
        <v>21.259482195975899</v>
      </c>
      <c r="K487" s="49">
        <v>41.140800691819784</v>
      </c>
      <c r="L487" s="49">
        <v>9.9406592479219427</v>
      </c>
      <c r="M487" s="64">
        <f t="shared" si="58"/>
        <v>6.7998585561021585</v>
      </c>
      <c r="N487" s="67">
        <f t="shared" si="59"/>
        <v>0.17894364621321471</v>
      </c>
      <c r="O487" s="70">
        <f t="shared" si="60"/>
        <v>1</v>
      </c>
      <c r="P487" s="58">
        <f t="shared" si="61"/>
        <v>9</v>
      </c>
      <c r="Q487" s="58">
        <f t="shared" si="62"/>
        <v>6.7998585561021585</v>
      </c>
      <c r="R487" s="58">
        <f t="shared" si="63"/>
        <v>5.6486396789550781</v>
      </c>
      <c r="S487" s="67">
        <f t="shared" si="64"/>
        <v>0.24446016043309349</v>
      </c>
      <c r="T487" s="58" t="str">
        <f t="shared" si="65"/>
        <v>LSTM</v>
      </c>
      <c r="U487" s="43">
        <v>434</v>
      </c>
      <c r="V487" s="43">
        <v>397.27237073382389</v>
      </c>
      <c r="W487" s="54">
        <v>0.14885775869291448</v>
      </c>
    </row>
    <row r="488" spans="1:23">
      <c r="A488" s="42" t="s">
        <v>305</v>
      </c>
      <c r="B488" s="43" t="s">
        <v>303</v>
      </c>
      <c r="C488" s="61" t="s">
        <v>251</v>
      </c>
      <c r="D488" s="43">
        <v>98</v>
      </c>
      <c r="E488" s="49">
        <v>30</v>
      </c>
      <c r="F488" s="49">
        <v>34</v>
      </c>
      <c r="G488" s="49">
        <v>31.543174451657574</v>
      </c>
      <c r="H488" s="49">
        <v>35.055049896240234</v>
      </c>
      <c r="I488" s="49">
        <v>31.543174451657574</v>
      </c>
      <c r="J488" s="49">
        <v>21.496615847769434</v>
      </c>
      <c r="K488" s="49">
        <v>41.589733055545715</v>
      </c>
      <c r="L488" s="49">
        <v>10.04655860388814</v>
      </c>
      <c r="M488" s="64">
        <f t="shared" si="58"/>
        <v>1.5431744516575741</v>
      </c>
      <c r="N488" s="67">
        <f t="shared" si="59"/>
        <v>5.1439148388585799E-2</v>
      </c>
      <c r="O488" s="70">
        <f t="shared" si="60"/>
        <v>1</v>
      </c>
      <c r="P488" s="58">
        <f t="shared" si="61"/>
        <v>4</v>
      </c>
      <c r="Q488" s="58">
        <f t="shared" si="62"/>
        <v>1.5431744516575741</v>
      </c>
      <c r="R488" s="58">
        <f t="shared" si="63"/>
        <v>5.0550498962402344</v>
      </c>
      <c r="S488" s="67">
        <f t="shared" si="64"/>
        <v>0.61420638708560649</v>
      </c>
      <c r="T488" s="58" t="str">
        <f t="shared" si="65"/>
        <v>LightGBM</v>
      </c>
      <c r="U488" s="43">
        <v>434</v>
      </c>
      <c r="V488" s="43">
        <v>397.27237073382389</v>
      </c>
      <c r="W488" s="54">
        <v>0.14885775869291448</v>
      </c>
    </row>
    <row r="489" spans="1:23">
      <c r="A489" s="42" t="s">
        <v>305</v>
      </c>
      <c r="B489" s="43" t="s">
        <v>303</v>
      </c>
      <c r="C489" s="61" t="s">
        <v>252</v>
      </c>
      <c r="D489" s="43">
        <v>99</v>
      </c>
      <c r="E489" s="49">
        <v>42</v>
      </c>
      <c r="F489" s="49">
        <v>41</v>
      </c>
      <c r="G489" s="49">
        <v>32.958092301388263</v>
      </c>
      <c r="H489" s="49">
        <v>34.070423126220703</v>
      </c>
      <c r="I489" s="49">
        <v>32.958092301388263</v>
      </c>
      <c r="J489" s="49">
        <v>22.474727659474453</v>
      </c>
      <c r="K489" s="49">
        <v>43.441456943302072</v>
      </c>
      <c r="L489" s="49">
        <v>10.483364641913811</v>
      </c>
      <c r="M489" s="64">
        <f t="shared" si="58"/>
        <v>9.0419076986117375</v>
      </c>
      <c r="N489" s="67">
        <f t="shared" si="59"/>
        <v>0.21528351663361281</v>
      </c>
      <c r="O489" s="70">
        <f t="shared" si="60"/>
        <v>1</v>
      </c>
      <c r="P489" s="58">
        <f t="shared" si="61"/>
        <v>1</v>
      </c>
      <c r="Q489" s="58">
        <f t="shared" si="62"/>
        <v>9.0419076986117375</v>
      </c>
      <c r="R489" s="58">
        <f t="shared" si="63"/>
        <v>7.9295768737792969</v>
      </c>
      <c r="S489" s="67">
        <f t="shared" si="64"/>
        <v>-8.0419076986117375</v>
      </c>
      <c r="T489" s="58" t="str">
        <f t="shared" si="65"/>
        <v>Seasonal naive</v>
      </c>
      <c r="U489" s="43">
        <v>434</v>
      </c>
      <c r="V489" s="43">
        <v>397.27237073382389</v>
      </c>
      <c r="W489" s="54">
        <v>0.14885775869291448</v>
      </c>
    </row>
    <row r="490" spans="1:23">
      <c r="A490" s="42" t="s">
        <v>305</v>
      </c>
      <c r="B490" s="43" t="s">
        <v>303</v>
      </c>
      <c r="C490" s="61" t="s">
        <v>253</v>
      </c>
      <c r="D490" s="43">
        <v>100</v>
      </c>
      <c r="E490" s="49">
        <v>40</v>
      </c>
      <c r="F490" s="49">
        <v>33</v>
      </c>
      <c r="G490" s="49">
        <v>35.100569055621399</v>
      </c>
      <c r="H490" s="49">
        <v>37.278423309326172</v>
      </c>
      <c r="I490" s="49">
        <v>35.100569055621399</v>
      </c>
      <c r="J490" s="49">
        <v>23.955790196085836</v>
      </c>
      <c r="K490" s="49">
        <v>46.245347915156962</v>
      </c>
      <c r="L490" s="49">
        <v>11.144778859535561</v>
      </c>
      <c r="M490" s="64">
        <f t="shared" si="58"/>
        <v>4.8994309443786008</v>
      </c>
      <c r="N490" s="67">
        <f t="shared" si="59"/>
        <v>0.12248577360946503</v>
      </c>
      <c r="O490" s="70">
        <f t="shared" si="60"/>
        <v>1</v>
      </c>
      <c r="P490" s="58">
        <f t="shared" si="61"/>
        <v>7</v>
      </c>
      <c r="Q490" s="58">
        <f t="shared" si="62"/>
        <v>4.8994309443786008</v>
      </c>
      <c r="R490" s="58">
        <f t="shared" si="63"/>
        <v>2.7215766906738281</v>
      </c>
      <c r="S490" s="67">
        <f t="shared" si="64"/>
        <v>0.30008129366019987</v>
      </c>
      <c r="T490" s="58" t="str">
        <f t="shared" si="65"/>
        <v>LSTM</v>
      </c>
      <c r="U490" s="43">
        <v>434</v>
      </c>
      <c r="V490" s="43">
        <v>397.27237073382389</v>
      </c>
      <c r="W490" s="54">
        <v>0.14885775869291448</v>
      </c>
    </row>
    <row r="491" spans="1:23">
      <c r="A491" s="42" t="s">
        <v>305</v>
      </c>
      <c r="B491" s="43" t="s">
        <v>303</v>
      </c>
      <c r="C491" s="61" t="s">
        <v>254</v>
      </c>
      <c r="D491" s="43">
        <v>101</v>
      </c>
      <c r="E491" s="49">
        <v>44</v>
      </c>
      <c r="F491" s="49">
        <v>47</v>
      </c>
      <c r="G491" s="49">
        <v>35.934890530405113</v>
      </c>
      <c r="H491" s="49">
        <v>38.486717224121094</v>
      </c>
      <c r="I491" s="49">
        <v>35.934890530405113</v>
      </c>
      <c r="J491" s="49">
        <v>24.53254430898393</v>
      </c>
      <c r="K491" s="49">
        <v>47.337236751826296</v>
      </c>
      <c r="L491" s="49">
        <v>11.402346221421181</v>
      </c>
      <c r="M491" s="64">
        <f t="shared" si="58"/>
        <v>8.0651094695948871</v>
      </c>
      <c r="N491" s="67">
        <f t="shared" si="59"/>
        <v>0.1832979424907929</v>
      </c>
      <c r="O491" s="70">
        <f t="shared" si="60"/>
        <v>1</v>
      </c>
      <c r="P491" s="58">
        <f t="shared" si="61"/>
        <v>3</v>
      </c>
      <c r="Q491" s="58">
        <f t="shared" si="62"/>
        <v>8.0651094695948871</v>
      </c>
      <c r="R491" s="58">
        <f t="shared" si="63"/>
        <v>5.5132827758789062</v>
      </c>
      <c r="S491" s="67">
        <f t="shared" si="64"/>
        <v>-1.6883698231982955</v>
      </c>
      <c r="T491" s="58" t="str">
        <f t="shared" si="65"/>
        <v>Seasonal naive</v>
      </c>
      <c r="U491" s="43">
        <v>434</v>
      </c>
      <c r="V491" s="43">
        <v>397.27237073382389</v>
      </c>
      <c r="W491" s="54">
        <v>0.14885775869291448</v>
      </c>
    </row>
    <row r="492" spans="1:23">
      <c r="A492" s="42" t="s">
        <v>305</v>
      </c>
      <c r="B492" s="43" t="s">
        <v>303</v>
      </c>
      <c r="C492" s="61" t="s">
        <v>255</v>
      </c>
      <c r="D492" s="43">
        <v>102</v>
      </c>
      <c r="E492" s="49">
        <v>38</v>
      </c>
      <c r="F492" s="49">
        <v>44</v>
      </c>
      <c r="G492" s="49">
        <v>39.72070946954409</v>
      </c>
      <c r="H492" s="49">
        <v>40.519474029541016</v>
      </c>
      <c r="I492" s="49">
        <v>39.72070946954409</v>
      </c>
      <c r="J492" s="49">
        <v>27.149625026463895</v>
      </c>
      <c r="K492" s="49">
        <v>52.291793912624286</v>
      </c>
      <c r="L492" s="49">
        <v>12.571084443080197</v>
      </c>
      <c r="M492" s="64">
        <f t="shared" si="58"/>
        <v>1.7207094695440901</v>
      </c>
      <c r="N492" s="67">
        <f t="shared" si="59"/>
        <v>4.528182814589711E-2</v>
      </c>
      <c r="O492" s="70">
        <f t="shared" si="60"/>
        <v>1</v>
      </c>
      <c r="P492" s="58">
        <f t="shared" si="61"/>
        <v>6</v>
      </c>
      <c r="Q492" s="58">
        <f t="shared" si="62"/>
        <v>1.7207094695440901</v>
      </c>
      <c r="R492" s="58">
        <f t="shared" si="63"/>
        <v>2.5194740295410156</v>
      </c>
      <c r="S492" s="67">
        <f t="shared" si="64"/>
        <v>0.71321508840931824</v>
      </c>
      <c r="T492" s="58" t="str">
        <f t="shared" si="65"/>
        <v>LightGBM</v>
      </c>
      <c r="U492" s="43">
        <v>434</v>
      </c>
      <c r="V492" s="43">
        <v>397.27237073382389</v>
      </c>
      <c r="W492" s="54">
        <v>0.14885775869291448</v>
      </c>
    </row>
    <row r="493" spans="1:23">
      <c r="A493" s="42" t="s">
        <v>305</v>
      </c>
      <c r="B493" s="43" t="s">
        <v>303</v>
      </c>
      <c r="C493" s="61" t="s">
        <v>256</v>
      </c>
      <c r="D493" s="43">
        <v>103</v>
      </c>
      <c r="E493" s="49">
        <v>34</v>
      </c>
      <c r="F493" s="49">
        <v>44</v>
      </c>
      <c r="G493" s="49">
        <v>40.721261760769977</v>
      </c>
      <c r="H493" s="49">
        <v>39.837764739990234</v>
      </c>
      <c r="I493" s="49">
        <v>40.721261760769977</v>
      </c>
      <c r="J493" s="49">
        <v>27.841292047600724</v>
      </c>
      <c r="K493" s="49">
        <v>53.601231473939229</v>
      </c>
      <c r="L493" s="49">
        <v>12.879969713169251</v>
      </c>
      <c r="M493" s="64">
        <f t="shared" si="58"/>
        <v>6.7212617607699769</v>
      </c>
      <c r="N493" s="67">
        <f t="shared" si="59"/>
        <v>0.19768416943441108</v>
      </c>
      <c r="O493" s="70">
        <f t="shared" si="60"/>
        <v>1</v>
      </c>
      <c r="P493" s="58">
        <f t="shared" si="61"/>
        <v>10</v>
      </c>
      <c r="Q493" s="58">
        <f t="shared" si="62"/>
        <v>6.7212617607699769</v>
      </c>
      <c r="R493" s="58">
        <f t="shared" si="63"/>
        <v>5.8377647399902344</v>
      </c>
      <c r="S493" s="67">
        <f t="shared" si="64"/>
        <v>0.32787382392300235</v>
      </c>
      <c r="T493" s="58" t="str">
        <f t="shared" si="65"/>
        <v>LSTM</v>
      </c>
      <c r="U493" s="43">
        <v>434</v>
      </c>
      <c r="V493" s="43">
        <v>397.27237073382389</v>
      </c>
      <c r="W493" s="54">
        <v>0.14885775869291448</v>
      </c>
    </row>
    <row r="494" spans="1:23">
      <c r="A494" s="42" t="s">
        <v>306</v>
      </c>
      <c r="B494" s="43" t="s">
        <v>303</v>
      </c>
      <c r="C494" s="61" t="s">
        <v>245</v>
      </c>
      <c r="D494" s="43">
        <v>92</v>
      </c>
      <c r="E494" s="49">
        <v>24</v>
      </c>
      <c r="F494" s="49">
        <v>19</v>
      </c>
      <c r="G494" s="49">
        <v>21.010119385230269</v>
      </c>
      <c r="H494" s="49">
        <v>19.565046310424805</v>
      </c>
      <c r="I494" s="49">
        <v>21.010119385230269</v>
      </c>
      <c r="J494" s="49">
        <v>14.215270449679442</v>
      </c>
      <c r="K494" s="49">
        <v>27.804968320781093</v>
      </c>
      <c r="L494" s="49">
        <v>6.7948489355508261</v>
      </c>
      <c r="M494" s="64">
        <f t="shared" si="58"/>
        <v>2.9898806147697314</v>
      </c>
      <c r="N494" s="67">
        <f t="shared" si="59"/>
        <v>0.12457835894873881</v>
      </c>
      <c r="O494" s="70">
        <f t="shared" si="60"/>
        <v>1</v>
      </c>
      <c r="P494" s="58">
        <f t="shared" si="61"/>
        <v>5</v>
      </c>
      <c r="Q494" s="58">
        <f t="shared" si="62"/>
        <v>2.9898806147697314</v>
      </c>
      <c r="R494" s="58">
        <f t="shared" si="63"/>
        <v>4.4349536895751953</v>
      </c>
      <c r="S494" s="67">
        <f t="shared" si="64"/>
        <v>0.40202387704605369</v>
      </c>
      <c r="T494" s="58" t="str">
        <f t="shared" si="65"/>
        <v>LightGBM</v>
      </c>
      <c r="U494" s="43">
        <v>334</v>
      </c>
      <c r="V494" s="43">
        <v>323.10974651481087</v>
      </c>
      <c r="W494" s="54">
        <v>0.11444841817158471</v>
      </c>
    </row>
    <row r="495" spans="1:23">
      <c r="A495" s="42" t="s">
        <v>306</v>
      </c>
      <c r="B495" s="43" t="s">
        <v>303</v>
      </c>
      <c r="C495" s="61" t="s">
        <v>246</v>
      </c>
      <c r="D495" s="43">
        <v>93</v>
      </c>
      <c r="E495" s="49">
        <v>29</v>
      </c>
      <c r="F495" s="49">
        <v>22</v>
      </c>
      <c r="G495" s="49">
        <v>23.333562857999926</v>
      </c>
      <c r="H495" s="49">
        <v>21.83784294128418</v>
      </c>
      <c r="I495" s="49">
        <v>23.333562857999926</v>
      </c>
      <c r="J495" s="49">
        <v>15.821432606003562</v>
      </c>
      <c r="K495" s="49">
        <v>30.84569310999629</v>
      </c>
      <c r="L495" s="49">
        <v>7.5121302519963642</v>
      </c>
      <c r="M495" s="64">
        <f t="shared" si="58"/>
        <v>5.6664371420000741</v>
      </c>
      <c r="N495" s="67">
        <f t="shared" si="59"/>
        <v>0.19539438420689911</v>
      </c>
      <c r="O495" s="70">
        <f t="shared" si="60"/>
        <v>1</v>
      </c>
      <c r="P495" s="58">
        <f t="shared" si="61"/>
        <v>7</v>
      </c>
      <c r="Q495" s="58">
        <f t="shared" si="62"/>
        <v>5.6664371420000741</v>
      </c>
      <c r="R495" s="58">
        <f t="shared" si="63"/>
        <v>7.1621570587158203</v>
      </c>
      <c r="S495" s="67">
        <f t="shared" si="64"/>
        <v>0.19050897971427516</v>
      </c>
      <c r="T495" s="58" t="str">
        <f t="shared" si="65"/>
        <v>LightGBM</v>
      </c>
      <c r="U495" s="43">
        <v>334</v>
      </c>
      <c r="V495" s="43">
        <v>323.10974651481087</v>
      </c>
      <c r="W495" s="54">
        <v>0.11444841817158471</v>
      </c>
    </row>
    <row r="496" spans="1:23">
      <c r="A496" s="42" t="s">
        <v>306</v>
      </c>
      <c r="B496" s="43" t="s">
        <v>303</v>
      </c>
      <c r="C496" s="61" t="s">
        <v>247</v>
      </c>
      <c r="D496" s="43">
        <v>94</v>
      </c>
      <c r="E496" s="49">
        <v>26</v>
      </c>
      <c r="F496" s="49">
        <v>35</v>
      </c>
      <c r="G496" s="49">
        <v>25.246486924151181</v>
      </c>
      <c r="H496" s="49">
        <v>25.684745788574219</v>
      </c>
      <c r="I496" s="49">
        <v>25.246486924151181</v>
      </c>
      <c r="J496" s="49">
        <v>17.143808759752325</v>
      </c>
      <c r="K496" s="49">
        <v>33.349165088550038</v>
      </c>
      <c r="L496" s="49">
        <v>8.1026781643988581</v>
      </c>
      <c r="M496" s="64">
        <f t="shared" si="58"/>
        <v>0.75351307584881866</v>
      </c>
      <c r="N496" s="67">
        <f t="shared" si="59"/>
        <v>2.8981272148031485E-2</v>
      </c>
      <c r="O496" s="70">
        <f t="shared" si="60"/>
        <v>1</v>
      </c>
      <c r="P496" s="58">
        <f t="shared" si="61"/>
        <v>9</v>
      </c>
      <c r="Q496" s="58">
        <f t="shared" si="62"/>
        <v>0.75351307584881866</v>
      </c>
      <c r="R496" s="58">
        <f t="shared" si="63"/>
        <v>0.31525421142578125</v>
      </c>
      <c r="S496" s="67">
        <f t="shared" si="64"/>
        <v>0.91627632490568678</v>
      </c>
      <c r="T496" s="58" t="str">
        <f t="shared" si="65"/>
        <v>LSTM</v>
      </c>
      <c r="U496" s="43">
        <v>334</v>
      </c>
      <c r="V496" s="43">
        <v>323.10974651481087</v>
      </c>
      <c r="W496" s="54">
        <v>0.11444841817158471</v>
      </c>
    </row>
    <row r="497" spans="1:23">
      <c r="A497" s="42" t="s">
        <v>306</v>
      </c>
      <c r="B497" s="43" t="s">
        <v>303</v>
      </c>
      <c r="C497" s="61" t="s">
        <v>248</v>
      </c>
      <c r="D497" s="43">
        <v>95</v>
      </c>
      <c r="E497" s="49">
        <v>25</v>
      </c>
      <c r="F497" s="49">
        <v>30</v>
      </c>
      <c r="G497" s="49">
        <v>24.9407727341571</v>
      </c>
      <c r="H497" s="49">
        <v>26.406023025512695</v>
      </c>
      <c r="I497" s="49">
        <v>24.9407727341571</v>
      </c>
      <c r="J497" s="49">
        <v>16.932473055495034</v>
      </c>
      <c r="K497" s="49">
        <v>32.949072412819163</v>
      </c>
      <c r="L497" s="49">
        <v>8.0082996786620662</v>
      </c>
      <c r="M497" s="64">
        <f t="shared" si="58"/>
        <v>5.9227265842899612E-2</v>
      </c>
      <c r="N497" s="67">
        <f t="shared" si="59"/>
        <v>2.3690906337159845E-3</v>
      </c>
      <c r="O497" s="70">
        <f t="shared" si="60"/>
        <v>1</v>
      </c>
      <c r="P497" s="58">
        <f t="shared" si="61"/>
        <v>5</v>
      </c>
      <c r="Q497" s="58">
        <f t="shared" si="62"/>
        <v>5.9227265842899612E-2</v>
      </c>
      <c r="R497" s="58">
        <f t="shared" si="63"/>
        <v>1.4060230255126953</v>
      </c>
      <c r="S497" s="67">
        <f t="shared" si="64"/>
        <v>0.98815454683142012</v>
      </c>
      <c r="T497" s="58" t="str">
        <f t="shared" si="65"/>
        <v>LightGBM</v>
      </c>
      <c r="U497" s="43">
        <v>334</v>
      </c>
      <c r="V497" s="43">
        <v>323.10974651481087</v>
      </c>
      <c r="W497" s="54">
        <v>0.11444841817158471</v>
      </c>
    </row>
    <row r="498" spans="1:23">
      <c r="A498" s="42" t="s">
        <v>306</v>
      </c>
      <c r="B498" s="43" t="s">
        <v>303</v>
      </c>
      <c r="C498" s="61" t="s">
        <v>249</v>
      </c>
      <c r="D498" s="43">
        <v>96</v>
      </c>
      <c r="E498" s="49">
        <v>32</v>
      </c>
      <c r="F498" s="49">
        <v>23</v>
      </c>
      <c r="G498" s="49">
        <v>25.39147415687567</v>
      </c>
      <c r="H498" s="49">
        <v>25.557107925415039</v>
      </c>
      <c r="I498" s="49">
        <v>25.39147415687567</v>
      </c>
      <c r="J498" s="49">
        <v>17.244036292326911</v>
      </c>
      <c r="K498" s="49">
        <v>33.53891202142443</v>
      </c>
      <c r="L498" s="49">
        <v>8.1474378645487597</v>
      </c>
      <c r="M498" s="64">
        <f t="shared" si="58"/>
        <v>6.6085258431243297</v>
      </c>
      <c r="N498" s="67">
        <f t="shared" si="59"/>
        <v>0.2065164325976353</v>
      </c>
      <c r="O498" s="70">
        <f t="shared" si="60"/>
        <v>1</v>
      </c>
      <c r="P498" s="58">
        <f t="shared" si="61"/>
        <v>9</v>
      </c>
      <c r="Q498" s="58">
        <f t="shared" si="62"/>
        <v>6.6085258431243297</v>
      </c>
      <c r="R498" s="58">
        <f t="shared" si="63"/>
        <v>6.4428920745849609</v>
      </c>
      <c r="S498" s="67">
        <f t="shared" si="64"/>
        <v>0.26571935076396336</v>
      </c>
      <c r="T498" s="58" t="str">
        <f t="shared" si="65"/>
        <v>LSTM</v>
      </c>
      <c r="U498" s="43">
        <v>334</v>
      </c>
      <c r="V498" s="43">
        <v>323.10974651481087</v>
      </c>
      <c r="W498" s="54">
        <v>0.11444841817158471</v>
      </c>
    </row>
    <row r="499" spans="1:23">
      <c r="A499" s="42" t="s">
        <v>306</v>
      </c>
      <c r="B499" s="43" t="s">
        <v>303</v>
      </c>
      <c r="C499" s="61" t="s">
        <v>250</v>
      </c>
      <c r="D499" s="43">
        <v>97</v>
      </c>
      <c r="E499" s="49">
        <v>27</v>
      </c>
      <c r="F499" s="49">
        <v>24</v>
      </c>
      <c r="G499" s="49">
        <v>27.351180452258717</v>
      </c>
      <c r="H499" s="49">
        <v>27.573146820068359</v>
      </c>
      <c r="I499" s="49">
        <v>27.351180452258717</v>
      </c>
      <c r="J499" s="49">
        <v>18.598752310187368</v>
      </c>
      <c r="K499" s="49">
        <v>36.103608594330069</v>
      </c>
      <c r="L499" s="49">
        <v>8.7524281420713486</v>
      </c>
      <c r="M499" s="64">
        <f t="shared" si="58"/>
        <v>0.35118045225871697</v>
      </c>
      <c r="N499" s="67">
        <f t="shared" si="59"/>
        <v>1.3006683416989517E-2</v>
      </c>
      <c r="O499" s="70">
        <f t="shared" si="60"/>
        <v>1</v>
      </c>
      <c r="P499" s="58">
        <f t="shared" si="61"/>
        <v>3</v>
      </c>
      <c r="Q499" s="58">
        <f t="shared" si="62"/>
        <v>0.35118045225871697</v>
      </c>
      <c r="R499" s="58">
        <f t="shared" si="63"/>
        <v>0.57314682006835938</v>
      </c>
      <c r="S499" s="67">
        <f t="shared" si="64"/>
        <v>0.88293984924709434</v>
      </c>
      <c r="T499" s="58" t="str">
        <f t="shared" si="65"/>
        <v>LightGBM</v>
      </c>
      <c r="U499" s="43">
        <v>334</v>
      </c>
      <c r="V499" s="43">
        <v>323.10974651481087</v>
      </c>
      <c r="W499" s="54">
        <v>0.11444841817158471</v>
      </c>
    </row>
    <row r="500" spans="1:23">
      <c r="A500" s="42" t="s">
        <v>306</v>
      </c>
      <c r="B500" s="43" t="s">
        <v>303</v>
      </c>
      <c r="C500" s="61" t="s">
        <v>251</v>
      </c>
      <c r="D500" s="43">
        <v>98</v>
      </c>
      <c r="E500" s="49">
        <v>28</v>
      </c>
      <c r="F500" s="49">
        <v>21</v>
      </c>
      <c r="G500" s="49">
        <v>27.796512425249336</v>
      </c>
      <c r="H500" s="49">
        <v>26.738454818725586</v>
      </c>
      <c r="I500" s="49">
        <v>27.796512425249336</v>
      </c>
      <c r="J500" s="49">
        <v>18.906603725727102</v>
      </c>
      <c r="K500" s="49">
        <v>36.68642112477157</v>
      </c>
      <c r="L500" s="49">
        <v>8.8899086995222358</v>
      </c>
      <c r="M500" s="64">
        <f t="shared" si="58"/>
        <v>0.20348757475066392</v>
      </c>
      <c r="N500" s="67">
        <f t="shared" si="59"/>
        <v>7.2674133839522826E-3</v>
      </c>
      <c r="O500" s="70">
        <f t="shared" si="60"/>
        <v>1</v>
      </c>
      <c r="P500" s="58">
        <f t="shared" si="61"/>
        <v>7</v>
      </c>
      <c r="Q500" s="58">
        <f t="shared" si="62"/>
        <v>0.20348757475066392</v>
      </c>
      <c r="R500" s="58">
        <f t="shared" si="63"/>
        <v>1.2615451812744141</v>
      </c>
      <c r="S500" s="67">
        <f t="shared" si="64"/>
        <v>0.97093034646419085</v>
      </c>
      <c r="T500" s="58" t="str">
        <f t="shared" si="65"/>
        <v>LightGBM</v>
      </c>
      <c r="U500" s="43">
        <v>334</v>
      </c>
      <c r="V500" s="43">
        <v>323.10974651481087</v>
      </c>
      <c r="W500" s="54">
        <v>0.11444841817158471</v>
      </c>
    </row>
    <row r="501" spans="1:23">
      <c r="A501" s="42" t="s">
        <v>306</v>
      </c>
      <c r="B501" s="43" t="s">
        <v>303</v>
      </c>
      <c r="C501" s="61" t="s">
        <v>252</v>
      </c>
      <c r="D501" s="43">
        <v>99</v>
      </c>
      <c r="E501" s="49">
        <v>25</v>
      </c>
      <c r="F501" s="49">
        <v>27</v>
      </c>
      <c r="G501" s="49">
        <v>29.123477754976303</v>
      </c>
      <c r="H501" s="49">
        <v>27.607551574707031</v>
      </c>
      <c r="I501" s="49">
        <v>29.123477754976303</v>
      </c>
      <c r="J501" s="49">
        <v>19.823915259379767</v>
      </c>
      <c r="K501" s="49">
        <v>38.423040250572839</v>
      </c>
      <c r="L501" s="49">
        <v>9.2995624955965379</v>
      </c>
      <c r="M501" s="64">
        <f t="shared" si="58"/>
        <v>4.1234777549763031</v>
      </c>
      <c r="N501" s="67">
        <f t="shared" si="59"/>
        <v>0.16493911019905214</v>
      </c>
      <c r="O501" s="70">
        <f t="shared" si="60"/>
        <v>1</v>
      </c>
      <c r="P501" s="58">
        <f t="shared" si="61"/>
        <v>2</v>
      </c>
      <c r="Q501" s="58">
        <f t="shared" si="62"/>
        <v>4.1234777549763031</v>
      </c>
      <c r="R501" s="58">
        <f t="shared" si="63"/>
        <v>2.6075515747070312</v>
      </c>
      <c r="S501" s="67">
        <f t="shared" si="64"/>
        <v>-1.0617388774881515</v>
      </c>
      <c r="T501" s="58" t="str">
        <f t="shared" si="65"/>
        <v>Seasonal naive</v>
      </c>
      <c r="U501" s="43">
        <v>334</v>
      </c>
      <c r="V501" s="43">
        <v>323.10974651481087</v>
      </c>
      <c r="W501" s="54">
        <v>0.11444841817158471</v>
      </c>
    </row>
    <row r="502" spans="1:23">
      <c r="A502" s="42" t="s">
        <v>306</v>
      </c>
      <c r="B502" s="43" t="s">
        <v>303</v>
      </c>
      <c r="C502" s="61" t="s">
        <v>253</v>
      </c>
      <c r="D502" s="43">
        <v>100</v>
      </c>
      <c r="E502" s="49">
        <v>22</v>
      </c>
      <c r="F502" s="49">
        <v>33</v>
      </c>
      <c r="G502" s="49">
        <v>30.324932843189981</v>
      </c>
      <c r="H502" s="49">
        <v>26.479833602905273</v>
      </c>
      <c r="I502" s="49">
        <v>30.324932843189981</v>
      </c>
      <c r="J502" s="49">
        <v>20.654463416814185</v>
      </c>
      <c r="K502" s="49">
        <v>39.995402269565773</v>
      </c>
      <c r="L502" s="49">
        <v>9.6704694263757958</v>
      </c>
      <c r="M502" s="64">
        <f t="shared" si="58"/>
        <v>8.3249328431899805</v>
      </c>
      <c r="N502" s="67">
        <f t="shared" si="59"/>
        <v>0.3784060383268173</v>
      </c>
      <c r="O502" s="70">
        <f t="shared" si="60"/>
        <v>1</v>
      </c>
      <c r="P502" s="58">
        <f t="shared" si="61"/>
        <v>11</v>
      </c>
      <c r="Q502" s="58">
        <f t="shared" si="62"/>
        <v>8.3249328431899805</v>
      </c>
      <c r="R502" s="58">
        <f t="shared" si="63"/>
        <v>4.4798336029052734</v>
      </c>
      <c r="S502" s="67">
        <f t="shared" si="64"/>
        <v>0.24318792334636541</v>
      </c>
      <c r="T502" s="58" t="str">
        <f t="shared" si="65"/>
        <v>LSTM</v>
      </c>
      <c r="U502" s="43">
        <v>334</v>
      </c>
      <c r="V502" s="43">
        <v>323.10974651481087</v>
      </c>
      <c r="W502" s="54">
        <v>0.11444841817158471</v>
      </c>
    </row>
    <row r="503" spans="1:23">
      <c r="A503" s="42" t="s">
        <v>306</v>
      </c>
      <c r="B503" s="43" t="s">
        <v>303</v>
      </c>
      <c r="C503" s="61" t="s">
        <v>254</v>
      </c>
      <c r="D503" s="43">
        <v>101</v>
      </c>
      <c r="E503" s="49">
        <v>27</v>
      </c>
      <c r="F503" s="49">
        <v>28</v>
      </c>
      <c r="G503" s="49">
        <v>27.868168041635066</v>
      </c>
      <c r="H503" s="49">
        <v>26.053308486938477</v>
      </c>
      <c r="I503" s="49">
        <v>27.868168041635066</v>
      </c>
      <c r="J503" s="49">
        <v>18.956138195007579</v>
      </c>
      <c r="K503" s="49">
        <v>36.780197888262549</v>
      </c>
      <c r="L503" s="49">
        <v>8.9120298466274868</v>
      </c>
      <c r="M503" s="64">
        <f t="shared" si="58"/>
        <v>0.86816804163506589</v>
      </c>
      <c r="N503" s="67">
        <f t="shared" si="59"/>
        <v>3.215437191240985E-2</v>
      </c>
      <c r="O503" s="70">
        <f t="shared" si="60"/>
        <v>1</v>
      </c>
      <c r="P503" s="58">
        <f t="shared" si="61"/>
        <v>1</v>
      </c>
      <c r="Q503" s="58">
        <f t="shared" si="62"/>
        <v>0.86816804163506589</v>
      </c>
      <c r="R503" s="58">
        <f t="shared" si="63"/>
        <v>0.94669151306152344</v>
      </c>
      <c r="S503" s="67">
        <f t="shared" si="64"/>
        <v>0.13183195836493411</v>
      </c>
      <c r="T503" s="58" t="str">
        <f t="shared" si="65"/>
        <v>LightGBM</v>
      </c>
      <c r="U503" s="43">
        <v>334</v>
      </c>
      <c r="V503" s="43">
        <v>323.10974651481087</v>
      </c>
      <c r="W503" s="54">
        <v>0.11444841817158471</v>
      </c>
    </row>
    <row r="504" spans="1:23">
      <c r="A504" s="42" t="s">
        <v>306</v>
      </c>
      <c r="B504" s="43" t="s">
        <v>303</v>
      </c>
      <c r="C504" s="61" t="s">
        <v>255</v>
      </c>
      <c r="D504" s="43">
        <v>102</v>
      </c>
      <c r="E504" s="49">
        <v>32</v>
      </c>
      <c r="F504" s="49">
        <v>29</v>
      </c>
      <c r="G504" s="49">
        <v>28.524481711451347</v>
      </c>
      <c r="H504" s="49">
        <v>28.449007034301758</v>
      </c>
      <c r="I504" s="49">
        <v>28.524481711451347</v>
      </c>
      <c r="J504" s="49">
        <v>19.409838141441188</v>
      </c>
      <c r="K504" s="49">
        <v>37.639125281461503</v>
      </c>
      <c r="L504" s="49">
        <v>9.1146435700101591</v>
      </c>
      <c r="M504" s="64">
        <f t="shared" si="58"/>
        <v>3.4755182885486526</v>
      </c>
      <c r="N504" s="67">
        <f t="shared" si="59"/>
        <v>0.10860994651714539</v>
      </c>
      <c r="O504" s="70">
        <f t="shared" si="60"/>
        <v>1</v>
      </c>
      <c r="P504" s="58">
        <f t="shared" si="61"/>
        <v>3</v>
      </c>
      <c r="Q504" s="58">
        <f t="shared" si="62"/>
        <v>3.4755182885486526</v>
      </c>
      <c r="R504" s="58">
        <f t="shared" si="63"/>
        <v>3.5509929656982422</v>
      </c>
      <c r="S504" s="67">
        <f t="shared" si="64"/>
        <v>-0.15850609618288414</v>
      </c>
      <c r="T504" s="58" t="str">
        <f t="shared" si="65"/>
        <v>Seasonal naive</v>
      </c>
      <c r="U504" s="43">
        <v>334</v>
      </c>
      <c r="V504" s="43">
        <v>323.10974651481087</v>
      </c>
      <c r="W504" s="54">
        <v>0.11444841817158471</v>
      </c>
    </row>
    <row r="505" spans="1:23">
      <c r="A505" s="42" t="s">
        <v>306</v>
      </c>
      <c r="B505" s="43" t="s">
        <v>303</v>
      </c>
      <c r="C505" s="61" t="s">
        <v>256</v>
      </c>
      <c r="D505" s="43">
        <v>103</v>
      </c>
      <c r="E505" s="49">
        <v>37</v>
      </c>
      <c r="F505" s="49">
        <v>23</v>
      </c>
      <c r="G505" s="49">
        <v>32.198577227635937</v>
      </c>
      <c r="H505" s="49">
        <v>29.86979866027832</v>
      </c>
      <c r="I505" s="49">
        <v>32.198577227635937</v>
      </c>
      <c r="J505" s="49">
        <v>21.949686106746455</v>
      </c>
      <c r="K505" s="49">
        <v>42.447468348525419</v>
      </c>
      <c r="L505" s="49">
        <v>10.24889112088948</v>
      </c>
      <c r="M505" s="64">
        <f t="shared" si="58"/>
        <v>4.801422772364063</v>
      </c>
      <c r="N505" s="67">
        <f t="shared" si="59"/>
        <v>0.12976818303686657</v>
      </c>
      <c r="O505" s="70">
        <f t="shared" si="60"/>
        <v>1</v>
      </c>
      <c r="P505" s="58">
        <f t="shared" si="61"/>
        <v>14</v>
      </c>
      <c r="Q505" s="58">
        <f t="shared" si="62"/>
        <v>4.801422772364063</v>
      </c>
      <c r="R505" s="58">
        <f t="shared" si="63"/>
        <v>7.1302013397216797</v>
      </c>
      <c r="S505" s="67">
        <f t="shared" si="64"/>
        <v>0.65704123054542407</v>
      </c>
      <c r="T505" s="58" t="str">
        <f t="shared" si="65"/>
        <v>LightGBM</v>
      </c>
      <c r="U505" s="43">
        <v>334</v>
      </c>
      <c r="V505" s="43">
        <v>323.10974651481087</v>
      </c>
      <c r="W505" s="54">
        <v>0.11444841817158471</v>
      </c>
    </row>
    <row r="506" spans="1:23">
      <c r="A506" s="42" t="s">
        <v>307</v>
      </c>
      <c r="B506" s="43" t="s">
        <v>308</v>
      </c>
      <c r="C506" s="61" t="s">
        <v>245</v>
      </c>
      <c r="D506" s="43">
        <v>92</v>
      </c>
      <c r="E506" s="49">
        <v>26</v>
      </c>
      <c r="F506" s="49">
        <v>19</v>
      </c>
      <c r="G506" s="49">
        <v>29.45143882661079</v>
      </c>
      <c r="H506" s="49">
        <v>26.617254257202148</v>
      </c>
      <c r="I506" s="49">
        <v>29.45143882661079</v>
      </c>
      <c r="J506" s="49">
        <v>20.050629904336844</v>
      </c>
      <c r="K506" s="49">
        <v>38.852247748884736</v>
      </c>
      <c r="L506" s="49">
        <v>9.4008089222739439</v>
      </c>
      <c r="M506" s="64">
        <f t="shared" si="58"/>
        <v>3.45143882661079</v>
      </c>
      <c r="N506" s="67">
        <f t="shared" si="59"/>
        <v>0.13274764717733809</v>
      </c>
      <c r="O506" s="70">
        <f t="shared" si="60"/>
        <v>1</v>
      </c>
      <c r="P506" s="58">
        <f t="shared" si="61"/>
        <v>7</v>
      </c>
      <c r="Q506" s="58">
        <f t="shared" si="62"/>
        <v>3.45143882661079</v>
      </c>
      <c r="R506" s="58">
        <f t="shared" si="63"/>
        <v>0.61725425720214844</v>
      </c>
      <c r="S506" s="67">
        <f t="shared" si="64"/>
        <v>0.50693731048417279</v>
      </c>
      <c r="T506" s="58" t="str">
        <f t="shared" si="65"/>
        <v>LSTM</v>
      </c>
      <c r="U506" s="43">
        <v>397</v>
      </c>
      <c r="V506" s="43">
        <v>357.83044207689204</v>
      </c>
      <c r="W506" s="54">
        <v>0.15814093748451669</v>
      </c>
    </row>
    <row r="507" spans="1:23">
      <c r="A507" s="42" t="s">
        <v>307</v>
      </c>
      <c r="B507" s="43" t="s">
        <v>308</v>
      </c>
      <c r="C507" s="61" t="s">
        <v>246</v>
      </c>
      <c r="D507" s="43">
        <v>93</v>
      </c>
      <c r="E507" s="49">
        <v>30</v>
      </c>
      <c r="F507" s="49">
        <v>34</v>
      </c>
      <c r="G507" s="49">
        <v>27.154523890124878</v>
      </c>
      <c r="H507" s="49">
        <v>28.082220077514648</v>
      </c>
      <c r="I507" s="49">
        <v>27.154523890124878</v>
      </c>
      <c r="J507" s="49">
        <v>18.462806533329001</v>
      </c>
      <c r="K507" s="49">
        <v>35.846241246920755</v>
      </c>
      <c r="L507" s="49">
        <v>8.691717356795877</v>
      </c>
      <c r="M507" s="64">
        <f t="shared" si="58"/>
        <v>2.845476109875122</v>
      </c>
      <c r="N507" s="67">
        <f t="shared" si="59"/>
        <v>9.4849203662504072E-2</v>
      </c>
      <c r="O507" s="70">
        <f t="shared" si="60"/>
        <v>1</v>
      </c>
      <c r="P507" s="58">
        <f t="shared" si="61"/>
        <v>4</v>
      </c>
      <c r="Q507" s="58">
        <f t="shared" si="62"/>
        <v>2.845476109875122</v>
      </c>
      <c r="R507" s="58">
        <f t="shared" si="63"/>
        <v>1.9177799224853516</v>
      </c>
      <c r="S507" s="67">
        <f t="shared" si="64"/>
        <v>0.2886309725312195</v>
      </c>
      <c r="T507" s="58" t="str">
        <f t="shared" si="65"/>
        <v>LSTM</v>
      </c>
      <c r="U507" s="43">
        <v>397</v>
      </c>
      <c r="V507" s="43">
        <v>357.83044207689204</v>
      </c>
      <c r="W507" s="54">
        <v>0.15814093748451669</v>
      </c>
    </row>
    <row r="508" spans="1:23">
      <c r="A508" s="42" t="s">
        <v>307</v>
      </c>
      <c r="B508" s="43" t="s">
        <v>308</v>
      </c>
      <c r="C508" s="61" t="s">
        <v>247</v>
      </c>
      <c r="D508" s="43">
        <v>94</v>
      </c>
      <c r="E508" s="49">
        <v>26</v>
      </c>
      <c r="F508" s="49">
        <v>27</v>
      </c>
      <c r="G508" s="49">
        <v>25.94505073910387</v>
      </c>
      <c r="H508" s="49">
        <v>28.050662994384766</v>
      </c>
      <c r="I508" s="49">
        <v>25.94505073910387</v>
      </c>
      <c r="J508" s="49">
        <v>17.626715607499698</v>
      </c>
      <c r="K508" s="49">
        <v>34.263385870708042</v>
      </c>
      <c r="L508" s="49">
        <v>8.3183351316041705</v>
      </c>
      <c r="M508" s="64">
        <f t="shared" si="58"/>
        <v>5.494926089613017E-2</v>
      </c>
      <c r="N508" s="67">
        <f t="shared" si="59"/>
        <v>2.113433111389622E-3</v>
      </c>
      <c r="O508" s="70">
        <f t="shared" si="60"/>
        <v>1</v>
      </c>
      <c r="P508" s="58">
        <f t="shared" si="61"/>
        <v>1</v>
      </c>
      <c r="Q508" s="58">
        <f t="shared" si="62"/>
        <v>5.494926089613017E-2</v>
      </c>
      <c r="R508" s="58">
        <f t="shared" si="63"/>
        <v>2.0506629943847656</v>
      </c>
      <c r="S508" s="67">
        <f t="shared" si="64"/>
        <v>0.94505073910386983</v>
      </c>
      <c r="T508" s="58" t="str">
        <f t="shared" si="65"/>
        <v>LightGBM</v>
      </c>
      <c r="U508" s="43">
        <v>397</v>
      </c>
      <c r="V508" s="43">
        <v>357.83044207689204</v>
      </c>
      <c r="W508" s="54">
        <v>0.15814093748451669</v>
      </c>
    </row>
    <row r="509" spans="1:23">
      <c r="A509" s="42" t="s">
        <v>307</v>
      </c>
      <c r="B509" s="43" t="s">
        <v>308</v>
      </c>
      <c r="C509" s="61" t="s">
        <v>248</v>
      </c>
      <c r="D509" s="43">
        <v>95</v>
      </c>
      <c r="E509" s="49">
        <v>32</v>
      </c>
      <c r="F509" s="49">
        <v>20</v>
      </c>
      <c r="G509" s="49">
        <v>27.809229752127887</v>
      </c>
      <c r="H509" s="49">
        <v>26.368736267089844</v>
      </c>
      <c r="I509" s="49">
        <v>27.809229752127887</v>
      </c>
      <c r="J509" s="49">
        <v>18.915395025968024</v>
      </c>
      <c r="K509" s="49">
        <v>36.70306447828775</v>
      </c>
      <c r="L509" s="49">
        <v>8.8938347261598647</v>
      </c>
      <c r="M509" s="64">
        <f t="shared" si="58"/>
        <v>4.1907702478721127</v>
      </c>
      <c r="N509" s="67">
        <f t="shared" si="59"/>
        <v>0.13096157024600352</v>
      </c>
      <c r="O509" s="70">
        <f t="shared" si="60"/>
        <v>1</v>
      </c>
      <c r="P509" s="58">
        <f t="shared" si="61"/>
        <v>12</v>
      </c>
      <c r="Q509" s="58">
        <f t="shared" si="62"/>
        <v>4.1907702478721127</v>
      </c>
      <c r="R509" s="58">
        <f t="shared" si="63"/>
        <v>5.6312637329101562</v>
      </c>
      <c r="S509" s="67">
        <f t="shared" si="64"/>
        <v>0.65076914601065727</v>
      </c>
      <c r="T509" s="58" t="str">
        <f t="shared" si="65"/>
        <v>LightGBM</v>
      </c>
      <c r="U509" s="43">
        <v>397</v>
      </c>
      <c r="V509" s="43">
        <v>357.83044207689204</v>
      </c>
      <c r="W509" s="54">
        <v>0.15814093748451669</v>
      </c>
    </row>
    <row r="510" spans="1:23">
      <c r="A510" s="42" t="s">
        <v>307</v>
      </c>
      <c r="B510" s="43" t="s">
        <v>308</v>
      </c>
      <c r="C510" s="61" t="s">
        <v>249</v>
      </c>
      <c r="D510" s="43">
        <v>96</v>
      </c>
      <c r="E510" s="49">
        <v>28</v>
      </c>
      <c r="F510" s="49">
        <v>22</v>
      </c>
      <c r="G510" s="49">
        <v>28.958659668372203</v>
      </c>
      <c r="H510" s="49">
        <v>28.552927017211914</v>
      </c>
      <c r="I510" s="49">
        <v>28.958659668372203</v>
      </c>
      <c r="J510" s="49">
        <v>19.709978950412587</v>
      </c>
      <c r="K510" s="49">
        <v>38.207340386331822</v>
      </c>
      <c r="L510" s="49">
        <v>9.2486807179596155</v>
      </c>
      <c r="M510" s="64">
        <f t="shared" si="58"/>
        <v>0.95865966837220284</v>
      </c>
      <c r="N510" s="67">
        <f t="shared" si="59"/>
        <v>3.4237845299007245E-2</v>
      </c>
      <c r="O510" s="70">
        <f t="shared" si="60"/>
        <v>1</v>
      </c>
      <c r="P510" s="58">
        <f t="shared" si="61"/>
        <v>6</v>
      </c>
      <c r="Q510" s="58">
        <f t="shared" si="62"/>
        <v>0.95865966837220284</v>
      </c>
      <c r="R510" s="58">
        <f t="shared" si="63"/>
        <v>0.55292701721191406</v>
      </c>
      <c r="S510" s="67">
        <f t="shared" si="64"/>
        <v>0.84022338860463286</v>
      </c>
      <c r="T510" s="58" t="str">
        <f t="shared" si="65"/>
        <v>LSTM</v>
      </c>
      <c r="U510" s="43">
        <v>397</v>
      </c>
      <c r="V510" s="43">
        <v>357.83044207689204</v>
      </c>
      <c r="W510" s="54">
        <v>0.15814093748451669</v>
      </c>
    </row>
    <row r="511" spans="1:23">
      <c r="A511" s="42" t="s">
        <v>307</v>
      </c>
      <c r="B511" s="43" t="s">
        <v>308</v>
      </c>
      <c r="C511" s="61" t="s">
        <v>250</v>
      </c>
      <c r="D511" s="43">
        <v>97</v>
      </c>
      <c r="E511" s="49">
        <v>29</v>
      </c>
      <c r="F511" s="49">
        <v>28</v>
      </c>
      <c r="G511" s="49">
        <v>27.323135935343959</v>
      </c>
      <c r="H511" s="49">
        <v>29.772390365600586</v>
      </c>
      <c r="I511" s="49">
        <v>27.323135935343959</v>
      </c>
      <c r="J511" s="49">
        <v>18.579365549851349</v>
      </c>
      <c r="K511" s="49">
        <v>36.066906320836566</v>
      </c>
      <c r="L511" s="49">
        <v>8.7437703854926099</v>
      </c>
      <c r="M511" s="64">
        <f t="shared" si="58"/>
        <v>1.6768640646560407</v>
      </c>
      <c r="N511" s="67">
        <f t="shared" si="59"/>
        <v>5.7822898781242783E-2</v>
      </c>
      <c r="O511" s="70">
        <f t="shared" si="60"/>
        <v>1</v>
      </c>
      <c r="P511" s="58">
        <f t="shared" si="61"/>
        <v>1</v>
      </c>
      <c r="Q511" s="58">
        <f t="shared" si="62"/>
        <v>1.6768640646560407</v>
      </c>
      <c r="R511" s="58">
        <f t="shared" si="63"/>
        <v>0.77239036560058594</v>
      </c>
      <c r="S511" s="67">
        <f t="shared" si="64"/>
        <v>-0.67686406465604065</v>
      </c>
      <c r="T511" s="58" t="str">
        <f t="shared" si="65"/>
        <v>LSTM</v>
      </c>
      <c r="U511" s="43">
        <v>397</v>
      </c>
      <c r="V511" s="43">
        <v>357.83044207689204</v>
      </c>
      <c r="W511" s="54">
        <v>0.15814093748451669</v>
      </c>
    </row>
    <row r="512" spans="1:23">
      <c r="A512" s="42" t="s">
        <v>307</v>
      </c>
      <c r="B512" s="43" t="s">
        <v>308</v>
      </c>
      <c r="C512" s="61" t="s">
        <v>251</v>
      </c>
      <c r="D512" s="43">
        <v>98</v>
      </c>
      <c r="E512" s="49">
        <v>23</v>
      </c>
      <c r="F512" s="49">
        <v>31</v>
      </c>
      <c r="G512" s="49">
        <v>29.032505102658874</v>
      </c>
      <c r="H512" s="49">
        <v>29.121477127075195</v>
      </c>
      <c r="I512" s="49">
        <v>29.032505102658874</v>
      </c>
      <c r="J512" s="49">
        <v>19.761027208465187</v>
      </c>
      <c r="K512" s="49">
        <v>38.303982996852561</v>
      </c>
      <c r="L512" s="49">
        <v>9.2714778941936871</v>
      </c>
      <c r="M512" s="64">
        <f t="shared" si="58"/>
        <v>6.0325051026588739</v>
      </c>
      <c r="N512" s="67">
        <f t="shared" si="59"/>
        <v>0.26228283055038581</v>
      </c>
      <c r="O512" s="70">
        <f t="shared" si="60"/>
        <v>1</v>
      </c>
      <c r="P512" s="58">
        <f t="shared" si="61"/>
        <v>8</v>
      </c>
      <c r="Q512" s="58">
        <f t="shared" si="62"/>
        <v>6.0325051026588739</v>
      </c>
      <c r="R512" s="58">
        <f t="shared" si="63"/>
        <v>6.1214771270751953</v>
      </c>
      <c r="S512" s="67">
        <f t="shared" si="64"/>
        <v>0.24593686216764077</v>
      </c>
      <c r="T512" s="58" t="str">
        <f t="shared" si="65"/>
        <v>LightGBM</v>
      </c>
      <c r="U512" s="43">
        <v>397</v>
      </c>
      <c r="V512" s="43">
        <v>357.83044207689204</v>
      </c>
      <c r="W512" s="54">
        <v>0.15814093748451669</v>
      </c>
    </row>
    <row r="513" spans="1:23">
      <c r="A513" s="42" t="s">
        <v>307</v>
      </c>
      <c r="B513" s="43" t="s">
        <v>308</v>
      </c>
      <c r="C513" s="61" t="s">
        <v>252</v>
      </c>
      <c r="D513" s="43">
        <v>99</v>
      </c>
      <c r="E513" s="49">
        <v>38</v>
      </c>
      <c r="F513" s="49">
        <v>28</v>
      </c>
      <c r="G513" s="49">
        <v>27.79562529673758</v>
      </c>
      <c r="H513" s="49">
        <v>27.789773941040039</v>
      </c>
      <c r="I513" s="49">
        <v>27.79562529673758</v>
      </c>
      <c r="J513" s="49">
        <v>18.905990466889484</v>
      </c>
      <c r="K513" s="49">
        <v>36.685260126585675</v>
      </c>
      <c r="L513" s="49">
        <v>8.8896348298480969</v>
      </c>
      <c r="M513" s="64">
        <f t="shared" si="58"/>
        <v>10.20437470326242</v>
      </c>
      <c r="N513" s="67">
        <f t="shared" si="59"/>
        <v>0.26853617640164262</v>
      </c>
      <c r="O513" s="70">
        <f t="shared" si="60"/>
        <v>0</v>
      </c>
      <c r="P513" s="58">
        <f t="shared" si="61"/>
        <v>10</v>
      </c>
      <c r="Q513" s="58">
        <f t="shared" si="62"/>
        <v>10.20437470326242</v>
      </c>
      <c r="R513" s="58">
        <f t="shared" si="63"/>
        <v>10.210226058959961</v>
      </c>
      <c r="S513" s="67">
        <f t="shared" si="64"/>
        <v>-2.0437470326241991E-2</v>
      </c>
      <c r="T513" s="58" t="str">
        <f t="shared" si="65"/>
        <v>Seasonal naive</v>
      </c>
      <c r="U513" s="43">
        <v>397</v>
      </c>
      <c r="V513" s="43">
        <v>357.83044207689204</v>
      </c>
      <c r="W513" s="54">
        <v>0.15814093748451669</v>
      </c>
    </row>
    <row r="514" spans="1:23">
      <c r="A514" s="42" t="s">
        <v>307</v>
      </c>
      <c r="B514" s="43" t="s">
        <v>308</v>
      </c>
      <c r="C514" s="61" t="s">
        <v>253</v>
      </c>
      <c r="D514" s="43">
        <v>100</v>
      </c>
      <c r="E514" s="49">
        <v>33</v>
      </c>
      <c r="F514" s="49">
        <v>29</v>
      </c>
      <c r="G514" s="49">
        <v>30.141890727886249</v>
      </c>
      <c r="H514" s="49">
        <v>32.777652740478516</v>
      </c>
      <c r="I514" s="49">
        <v>30.141890727886249</v>
      </c>
      <c r="J514" s="49">
        <v>20.527929105969122</v>
      </c>
      <c r="K514" s="49">
        <v>39.755852349803376</v>
      </c>
      <c r="L514" s="49">
        <v>9.6139616219171273</v>
      </c>
      <c r="M514" s="64">
        <f t="shared" si="58"/>
        <v>2.8581092721137509</v>
      </c>
      <c r="N514" s="67">
        <f t="shared" si="59"/>
        <v>8.6609371882234873E-2</v>
      </c>
      <c r="O514" s="70">
        <f t="shared" si="60"/>
        <v>1</v>
      </c>
      <c r="P514" s="58">
        <f t="shared" si="61"/>
        <v>4</v>
      </c>
      <c r="Q514" s="58">
        <f t="shared" si="62"/>
        <v>2.8581092721137509</v>
      </c>
      <c r="R514" s="58">
        <f t="shared" si="63"/>
        <v>0.22234725952148438</v>
      </c>
      <c r="S514" s="67">
        <f t="shared" si="64"/>
        <v>0.28547268197156228</v>
      </c>
      <c r="T514" s="58" t="str">
        <f t="shared" si="65"/>
        <v>LSTM</v>
      </c>
      <c r="U514" s="43">
        <v>397</v>
      </c>
      <c r="V514" s="43">
        <v>357.83044207689204</v>
      </c>
      <c r="W514" s="54">
        <v>0.15814093748451669</v>
      </c>
    </row>
    <row r="515" spans="1:23">
      <c r="A515" s="42" t="s">
        <v>307</v>
      </c>
      <c r="B515" s="43" t="s">
        <v>308</v>
      </c>
      <c r="C515" s="61" t="s">
        <v>254</v>
      </c>
      <c r="D515" s="43">
        <v>101</v>
      </c>
      <c r="E515" s="49">
        <v>52</v>
      </c>
      <c r="F515" s="49">
        <v>25</v>
      </c>
      <c r="G515" s="49">
        <v>30.072362722494191</v>
      </c>
      <c r="H515" s="49">
        <v>32.613971710205078</v>
      </c>
      <c r="I515" s="49">
        <v>30.072362722494191</v>
      </c>
      <c r="J515" s="49">
        <v>20.479865422744538</v>
      </c>
      <c r="K515" s="49">
        <v>39.664860022243843</v>
      </c>
      <c r="L515" s="49">
        <v>9.5924972997496525</v>
      </c>
      <c r="M515" s="64">
        <f t="shared" si="58"/>
        <v>21.927637277505809</v>
      </c>
      <c r="N515" s="67">
        <f t="shared" si="59"/>
        <v>0.4216853322597271</v>
      </c>
      <c r="O515" s="70">
        <f t="shared" si="60"/>
        <v>0</v>
      </c>
      <c r="P515" s="58">
        <f t="shared" si="61"/>
        <v>27</v>
      </c>
      <c r="Q515" s="58">
        <f t="shared" si="62"/>
        <v>21.927637277505809</v>
      </c>
      <c r="R515" s="58">
        <f t="shared" si="63"/>
        <v>19.386028289794922</v>
      </c>
      <c r="S515" s="67">
        <f t="shared" si="64"/>
        <v>0.18786528601830332</v>
      </c>
      <c r="T515" s="58" t="str">
        <f t="shared" si="65"/>
        <v>LSTM</v>
      </c>
      <c r="U515" s="43">
        <v>397</v>
      </c>
      <c r="V515" s="43">
        <v>357.83044207689204</v>
      </c>
      <c r="W515" s="54">
        <v>0.15814093748451669</v>
      </c>
    </row>
    <row r="516" spans="1:23">
      <c r="A516" s="42" t="s">
        <v>307</v>
      </c>
      <c r="B516" s="43" t="s">
        <v>308</v>
      </c>
      <c r="C516" s="61" t="s">
        <v>255</v>
      </c>
      <c r="D516" s="43">
        <v>102</v>
      </c>
      <c r="E516" s="49">
        <v>43</v>
      </c>
      <c r="F516" s="49">
        <v>30</v>
      </c>
      <c r="G516" s="49">
        <v>35.782425883950872</v>
      </c>
      <c r="H516" s="49">
        <v>38.877574920654297</v>
      </c>
      <c r="I516" s="49">
        <v>35.782425883950872</v>
      </c>
      <c r="J516" s="49">
        <v>24.427147750736601</v>
      </c>
      <c r="K516" s="49">
        <v>47.137704017165142</v>
      </c>
      <c r="L516" s="49">
        <v>11.355278133214268</v>
      </c>
      <c r="M516" s="64">
        <f t="shared" si="58"/>
        <v>7.2175741160491285</v>
      </c>
      <c r="N516" s="67">
        <f t="shared" si="59"/>
        <v>0.16785056083835181</v>
      </c>
      <c r="O516" s="70">
        <f t="shared" si="60"/>
        <v>1</v>
      </c>
      <c r="P516" s="58">
        <f t="shared" si="61"/>
        <v>13</v>
      </c>
      <c r="Q516" s="58">
        <f t="shared" si="62"/>
        <v>7.2175741160491285</v>
      </c>
      <c r="R516" s="58">
        <f t="shared" si="63"/>
        <v>4.1224250793457031</v>
      </c>
      <c r="S516" s="67">
        <f t="shared" si="64"/>
        <v>0.444801991073144</v>
      </c>
      <c r="T516" s="58" t="str">
        <f t="shared" si="65"/>
        <v>LSTM</v>
      </c>
      <c r="U516" s="43">
        <v>397</v>
      </c>
      <c r="V516" s="43">
        <v>357.83044207689204</v>
      </c>
      <c r="W516" s="54">
        <v>0.15814093748451669</v>
      </c>
    </row>
    <row r="517" spans="1:23">
      <c r="A517" s="42" t="s">
        <v>307</v>
      </c>
      <c r="B517" s="43" t="s">
        <v>308</v>
      </c>
      <c r="C517" s="61" t="s">
        <v>256</v>
      </c>
      <c r="D517" s="43">
        <v>103</v>
      </c>
      <c r="E517" s="49">
        <v>37</v>
      </c>
      <c r="F517" s="49">
        <v>31</v>
      </c>
      <c r="G517" s="49">
        <v>38.363593531480738</v>
      </c>
      <c r="H517" s="49">
        <v>39.861270904541016</v>
      </c>
      <c r="I517" s="49">
        <v>38.363593531480738</v>
      </c>
      <c r="J517" s="49">
        <v>26.211470822581628</v>
      </c>
      <c r="K517" s="49">
        <v>50.515716240379845</v>
      </c>
      <c r="L517" s="49">
        <v>12.15212270889911</v>
      </c>
      <c r="M517" s="64">
        <f t="shared" si="58"/>
        <v>1.3635935314807384</v>
      </c>
      <c r="N517" s="67">
        <f t="shared" si="59"/>
        <v>3.6853879229209144E-2</v>
      </c>
      <c r="O517" s="70">
        <f t="shared" si="60"/>
        <v>1</v>
      </c>
      <c r="P517" s="58">
        <f t="shared" si="61"/>
        <v>6</v>
      </c>
      <c r="Q517" s="58">
        <f t="shared" si="62"/>
        <v>1.3635935314807384</v>
      </c>
      <c r="R517" s="58">
        <f t="shared" si="63"/>
        <v>2.8612709045410156</v>
      </c>
      <c r="S517" s="67">
        <f t="shared" si="64"/>
        <v>0.77273441141987698</v>
      </c>
      <c r="T517" s="58" t="str">
        <f t="shared" si="65"/>
        <v>LightGBM</v>
      </c>
      <c r="U517" s="43">
        <v>397</v>
      </c>
      <c r="V517" s="43">
        <v>357.83044207689204</v>
      </c>
      <c r="W517" s="54">
        <v>0.15814093748451669</v>
      </c>
    </row>
    <row r="518" spans="1:23">
      <c r="A518" s="42" t="s">
        <v>309</v>
      </c>
      <c r="B518" s="43" t="s">
        <v>308</v>
      </c>
      <c r="C518" s="61" t="s">
        <v>245</v>
      </c>
      <c r="D518" s="43">
        <v>92</v>
      </c>
      <c r="E518" s="49">
        <v>28</v>
      </c>
      <c r="F518" s="49">
        <v>23</v>
      </c>
      <c r="G518" s="49">
        <v>26.597947833389945</v>
      </c>
      <c r="H518" s="49">
        <v>25.869836807250977</v>
      </c>
      <c r="I518" s="49">
        <v>26.597947833389945</v>
      </c>
      <c r="J518" s="49">
        <v>18.078053725730836</v>
      </c>
      <c r="K518" s="49">
        <v>35.117841941049051</v>
      </c>
      <c r="L518" s="49">
        <v>8.519894107659109</v>
      </c>
      <c r="M518" s="64">
        <f t="shared" si="58"/>
        <v>1.4020521666100549</v>
      </c>
      <c r="N518" s="67">
        <f t="shared" si="59"/>
        <v>5.0073291664644817E-2</v>
      </c>
      <c r="O518" s="70">
        <f t="shared" si="60"/>
        <v>1</v>
      </c>
      <c r="P518" s="58">
        <f t="shared" si="61"/>
        <v>5</v>
      </c>
      <c r="Q518" s="58">
        <f t="shared" si="62"/>
        <v>1.4020521666100549</v>
      </c>
      <c r="R518" s="58">
        <f t="shared" si="63"/>
        <v>2.1301631927490234</v>
      </c>
      <c r="S518" s="67">
        <f t="shared" si="64"/>
        <v>0.71958956667798901</v>
      </c>
      <c r="T518" s="58" t="str">
        <f t="shared" si="65"/>
        <v>LightGBM</v>
      </c>
      <c r="U518" s="43">
        <v>367</v>
      </c>
      <c r="V518" s="43">
        <v>352.36609560116722</v>
      </c>
      <c r="W518" s="54">
        <v>0.13528020160325668</v>
      </c>
    </row>
    <row r="519" spans="1:23">
      <c r="A519" s="42" t="s">
        <v>309</v>
      </c>
      <c r="B519" s="43" t="s">
        <v>308</v>
      </c>
      <c r="C519" s="61" t="s">
        <v>246</v>
      </c>
      <c r="D519" s="43">
        <v>93</v>
      </c>
      <c r="E519" s="49">
        <v>29</v>
      </c>
      <c r="F519" s="49">
        <v>20</v>
      </c>
      <c r="G519" s="49">
        <v>29.03834379192617</v>
      </c>
      <c r="H519" s="49">
        <v>25.557621002197266</v>
      </c>
      <c r="I519" s="49">
        <v>29.03834379192617</v>
      </c>
      <c r="J519" s="49">
        <v>19.765063408120383</v>
      </c>
      <c r="K519" s="49">
        <v>38.311624175731957</v>
      </c>
      <c r="L519" s="49">
        <v>9.2732803838057851</v>
      </c>
      <c r="M519" s="64">
        <f t="shared" si="58"/>
        <v>3.8343791926170212E-2</v>
      </c>
      <c r="N519" s="67">
        <f t="shared" si="59"/>
        <v>1.3221997215920763E-3</v>
      </c>
      <c r="O519" s="70">
        <f t="shared" si="60"/>
        <v>1</v>
      </c>
      <c r="P519" s="58">
        <f t="shared" si="61"/>
        <v>9</v>
      </c>
      <c r="Q519" s="58">
        <f t="shared" si="62"/>
        <v>3.8343791926170212E-2</v>
      </c>
      <c r="R519" s="58">
        <f t="shared" si="63"/>
        <v>3.4423789978027344</v>
      </c>
      <c r="S519" s="67">
        <f t="shared" si="64"/>
        <v>0.99573957867486995</v>
      </c>
      <c r="T519" s="58" t="str">
        <f t="shared" si="65"/>
        <v>LightGBM</v>
      </c>
      <c r="U519" s="43">
        <v>367</v>
      </c>
      <c r="V519" s="43">
        <v>352.36609560116722</v>
      </c>
      <c r="W519" s="54">
        <v>0.13528020160325668</v>
      </c>
    </row>
    <row r="520" spans="1:23">
      <c r="A520" s="42" t="s">
        <v>309</v>
      </c>
      <c r="B520" s="43" t="s">
        <v>308</v>
      </c>
      <c r="C520" s="61" t="s">
        <v>247</v>
      </c>
      <c r="D520" s="43">
        <v>94</v>
      </c>
      <c r="E520" s="49">
        <v>23</v>
      </c>
      <c r="F520" s="49">
        <v>30</v>
      </c>
      <c r="G520" s="49">
        <v>28.29765101459461</v>
      </c>
      <c r="H520" s="49">
        <v>26.534276962280273</v>
      </c>
      <c r="I520" s="49">
        <v>28.29765101459461</v>
      </c>
      <c r="J520" s="49">
        <v>19.253033430909703</v>
      </c>
      <c r="K520" s="49">
        <v>37.342268598279517</v>
      </c>
      <c r="L520" s="49">
        <v>9.044617583684909</v>
      </c>
      <c r="M520" s="64">
        <f t="shared" si="58"/>
        <v>5.2976510145946101</v>
      </c>
      <c r="N520" s="67">
        <f t="shared" si="59"/>
        <v>0.2303326528084613</v>
      </c>
      <c r="O520" s="70">
        <f t="shared" si="60"/>
        <v>1</v>
      </c>
      <c r="P520" s="58">
        <f t="shared" si="61"/>
        <v>7</v>
      </c>
      <c r="Q520" s="58">
        <f t="shared" si="62"/>
        <v>5.2976510145946101</v>
      </c>
      <c r="R520" s="58">
        <f t="shared" si="63"/>
        <v>3.5342769622802734</v>
      </c>
      <c r="S520" s="67">
        <f t="shared" si="64"/>
        <v>0.24319271220076999</v>
      </c>
      <c r="T520" s="58" t="str">
        <f t="shared" si="65"/>
        <v>LSTM</v>
      </c>
      <c r="U520" s="43">
        <v>367</v>
      </c>
      <c r="V520" s="43">
        <v>352.36609560116722</v>
      </c>
      <c r="W520" s="54">
        <v>0.13528020160325668</v>
      </c>
    </row>
    <row r="521" spans="1:23">
      <c r="A521" s="42" t="s">
        <v>309</v>
      </c>
      <c r="B521" s="43" t="s">
        <v>308</v>
      </c>
      <c r="C521" s="61" t="s">
        <v>248</v>
      </c>
      <c r="D521" s="43">
        <v>95</v>
      </c>
      <c r="E521" s="49">
        <v>41</v>
      </c>
      <c r="F521" s="49">
        <v>38</v>
      </c>
      <c r="G521" s="49">
        <v>27.571860845998003</v>
      </c>
      <c r="H521" s="49">
        <v>25.677835464477539</v>
      </c>
      <c r="I521" s="49">
        <v>27.571860845998003</v>
      </c>
      <c r="J521" s="49">
        <v>18.751305407011465</v>
      </c>
      <c r="K521" s="49">
        <v>36.392416284984542</v>
      </c>
      <c r="L521" s="49">
        <v>8.8205554389865366</v>
      </c>
      <c r="M521" s="64">
        <f t="shared" si="58"/>
        <v>13.428139154001997</v>
      </c>
      <c r="N521" s="67">
        <f t="shared" si="59"/>
        <v>0.32751558912199991</v>
      </c>
      <c r="O521" s="70">
        <f t="shared" si="60"/>
        <v>0</v>
      </c>
      <c r="P521" s="58">
        <f t="shared" si="61"/>
        <v>3</v>
      </c>
      <c r="Q521" s="58">
        <f t="shared" si="62"/>
        <v>13.428139154001997</v>
      </c>
      <c r="R521" s="58">
        <f t="shared" si="63"/>
        <v>15.322164535522461</v>
      </c>
      <c r="S521" s="67">
        <f t="shared" si="64"/>
        <v>-3.476046384667332</v>
      </c>
      <c r="T521" s="58" t="str">
        <f t="shared" si="65"/>
        <v>Seasonal naive</v>
      </c>
      <c r="U521" s="43">
        <v>367</v>
      </c>
      <c r="V521" s="43">
        <v>352.36609560116722</v>
      </c>
      <c r="W521" s="54">
        <v>0.13528020160325668</v>
      </c>
    </row>
    <row r="522" spans="1:23">
      <c r="A522" s="42" t="s">
        <v>309</v>
      </c>
      <c r="B522" s="43" t="s">
        <v>308</v>
      </c>
      <c r="C522" s="61" t="s">
        <v>249</v>
      </c>
      <c r="D522" s="43">
        <v>96</v>
      </c>
      <c r="E522" s="49">
        <v>28</v>
      </c>
      <c r="F522" s="49">
        <v>24</v>
      </c>
      <c r="G522" s="49">
        <v>28.847777449224953</v>
      </c>
      <c r="H522" s="49">
        <v>31.999197006225586</v>
      </c>
      <c r="I522" s="49">
        <v>28.847777449224953</v>
      </c>
      <c r="J522" s="49">
        <v>19.633327710005496</v>
      </c>
      <c r="K522" s="49">
        <v>38.06222718844441</v>
      </c>
      <c r="L522" s="49">
        <v>9.2144497392194555</v>
      </c>
      <c r="M522" s="64">
        <f t="shared" si="58"/>
        <v>0.84777744922495302</v>
      </c>
      <c r="N522" s="67">
        <f t="shared" si="59"/>
        <v>3.0277766043748322E-2</v>
      </c>
      <c r="O522" s="70">
        <f t="shared" si="60"/>
        <v>1</v>
      </c>
      <c r="P522" s="58">
        <f t="shared" si="61"/>
        <v>4</v>
      </c>
      <c r="Q522" s="58">
        <f t="shared" si="62"/>
        <v>0.84777744922495302</v>
      </c>
      <c r="R522" s="58">
        <f t="shared" si="63"/>
        <v>3.9991970062255859</v>
      </c>
      <c r="S522" s="67">
        <f t="shared" si="64"/>
        <v>0.78805563769376175</v>
      </c>
      <c r="T522" s="58" t="str">
        <f t="shared" si="65"/>
        <v>LightGBM</v>
      </c>
      <c r="U522" s="43">
        <v>367</v>
      </c>
      <c r="V522" s="43">
        <v>352.36609560116722</v>
      </c>
      <c r="W522" s="54">
        <v>0.13528020160325668</v>
      </c>
    </row>
    <row r="523" spans="1:23">
      <c r="A523" s="42" t="s">
        <v>309</v>
      </c>
      <c r="B523" s="43" t="s">
        <v>308</v>
      </c>
      <c r="C523" s="61" t="s">
        <v>250</v>
      </c>
      <c r="D523" s="43">
        <v>97</v>
      </c>
      <c r="E523" s="49">
        <v>17</v>
      </c>
      <c r="F523" s="49">
        <v>21</v>
      </c>
      <c r="G523" s="49">
        <v>25.683577223674636</v>
      </c>
      <c r="H523" s="49">
        <v>30.949342727661133</v>
      </c>
      <c r="I523" s="49">
        <v>25.683577223674636</v>
      </c>
      <c r="J523" s="49">
        <v>17.445962828150677</v>
      </c>
      <c r="K523" s="49">
        <v>33.921191619198595</v>
      </c>
      <c r="L523" s="49">
        <v>8.2376143955239609</v>
      </c>
      <c r="M523" s="64">
        <f t="shared" si="58"/>
        <v>8.6835772236746358</v>
      </c>
      <c r="N523" s="67">
        <f t="shared" si="59"/>
        <v>0.51079866021615505</v>
      </c>
      <c r="O523" s="70">
        <f t="shared" si="60"/>
        <v>0</v>
      </c>
      <c r="P523" s="58">
        <f t="shared" si="61"/>
        <v>4</v>
      </c>
      <c r="Q523" s="58">
        <f t="shared" si="62"/>
        <v>8.6835772236746358</v>
      </c>
      <c r="R523" s="58">
        <f t="shared" si="63"/>
        <v>13.949342727661133</v>
      </c>
      <c r="S523" s="67">
        <f t="shared" si="64"/>
        <v>-1.170894305918659</v>
      </c>
      <c r="T523" s="58" t="str">
        <f t="shared" si="65"/>
        <v>Seasonal naive</v>
      </c>
      <c r="U523" s="43">
        <v>367</v>
      </c>
      <c r="V523" s="43">
        <v>352.36609560116722</v>
      </c>
      <c r="W523" s="54">
        <v>0.13528020160325668</v>
      </c>
    </row>
    <row r="524" spans="1:23">
      <c r="A524" s="42" t="s">
        <v>309</v>
      </c>
      <c r="B524" s="43" t="s">
        <v>308</v>
      </c>
      <c r="C524" s="61" t="s">
        <v>251</v>
      </c>
      <c r="D524" s="43">
        <v>98</v>
      </c>
      <c r="E524" s="49">
        <v>28</v>
      </c>
      <c r="F524" s="49">
        <v>24</v>
      </c>
      <c r="G524" s="49">
        <v>27.449646364724142</v>
      </c>
      <c r="H524" s="49">
        <v>25.713006973266602</v>
      </c>
      <c r="I524" s="49">
        <v>27.449646364724142</v>
      </c>
      <c r="J524" s="49">
        <v>18.666820341169576</v>
      </c>
      <c r="K524" s="49">
        <v>36.232472388278708</v>
      </c>
      <c r="L524" s="49">
        <v>8.7828260235545681</v>
      </c>
      <c r="M524" s="64">
        <f t="shared" si="58"/>
        <v>0.55035363527585801</v>
      </c>
      <c r="N524" s="67">
        <f t="shared" si="59"/>
        <v>1.9655486974137788E-2</v>
      </c>
      <c r="O524" s="70">
        <f t="shared" si="60"/>
        <v>1</v>
      </c>
      <c r="P524" s="58">
        <f t="shared" si="61"/>
        <v>4</v>
      </c>
      <c r="Q524" s="58">
        <f t="shared" si="62"/>
        <v>0.55035363527585801</v>
      </c>
      <c r="R524" s="58">
        <f t="shared" si="63"/>
        <v>2.2869930267333984</v>
      </c>
      <c r="S524" s="67">
        <f t="shared" si="64"/>
        <v>0.8624115911810355</v>
      </c>
      <c r="T524" s="58" t="str">
        <f t="shared" si="65"/>
        <v>LightGBM</v>
      </c>
      <c r="U524" s="43">
        <v>367</v>
      </c>
      <c r="V524" s="43">
        <v>352.36609560116722</v>
      </c>
      <c r="W524" s="54">
        <v>0.13528020160325668</v>
      </c>
    </row>
    <row r="525" spans="1:23">
      <c r="A525" s="42" t="s">
        <v>309</v>
      </c>
      <c r="B525" s="43" t="s">
        <v>308</v>
      </c>
      <c r="C525" s="61" t="s">
        <v>252</v>
      </c>
      <c r="D525" s="43">
        <v>99</v>
      </c>
      <c r="E525" s="49">
        <v>26</v>
      </c>
      <c r="F525" s="49">
        <v>35</v>
      </c>
      <c r="G525" s="49">
        <v>28.639615315360832</v>
      </c>
      <c r="H525" s="49">
        <v>27.682470321655273</v>
      </c>
      <c r="I525" s="49">
        <v>28.639615315360832</v>
      </c>
      <c r="J525" s="49">
        <v>19.489428301343029</v>
      </c>
      <c r="K525" s="49">
        <v>37.789802329378631</v>
      </c>
      <c r="L525" s="49">
        <v>9.1501870140178028</v>
      </c>
      <c r="M525" s="64">
        <f t="shared" si="58"/>
        <v>2.6396153153608317</v>
      </c>
      <c r="N525" s="67">
        <f t="shared" si="59"/>
        <v>0.10152366597541661</v>
      </c>
      <c r="O525" s="70">
        <f t="shared" si="60"/>
        <v>1</v>
      </c>
      <c r="P525" s="58">
        <f t="shared" si="61"/>
        <v>9</v>
      </c>
      <c r="Q525" s="58">
        <f t="shared" si="62"/>
        <v>2.6396153153608317</v>
      </c>
      <c r="R525" s="58">
        <f t="shared" si="63"/>
        <v>1.6824703216552734</v>
      </c>
      <c r="S525" s="67">
        <f t="shared" si="64"/>
        <v>0.70670940940435201</v>
      </c>
      <c r="T525" s="58" t="str">
        <f t="shared" si="65"/>
        <v>LSTM</v>
      </c>
      <c r="U525" s="43">
        <v>367</v>
      </c>
      <c r="V525" s="43">
        <v>352.36609560116722</v>
      </c>
      <c r="W525" s="54">
        <v>0.13528020160325668</v>
      </c>
    </row>
    <row r="526" spans="1:23">
      <c r="A526" s="42" t="s">
        <v>309</v>
      </c>
      <c r="B526" s="43" t="s">
        <v>308</v>
      </c>
      <c r="C526" s="61" t="s">
        <v>253</v>
      </c>
      <c r="D526" s="43">
        <v>100</v>
      </c>
      <c r="E526" s="49">
        <v>35</v>
      </c>
      <c r="F526" s="49">
        <v>32</v>
      </c>
      <c r="G526" s="49">
        <v>29.572764006280241</v>
      </c>
      <c r="H526" s="49">
        <v>26.9119873046875</v>
      </c>
      <c r="I526" s="49">
        <v>29.572764006280241</v>
      </c>
      <c r="J526" s="49">
        <v>20.134500209114265</v>
      </c>
      <c r="K526" s="49">
        <v>39.011027803446218</v>
      </c>
      <c r="L526" s="49">
        <v>9.4382637971659769</v>
      </c>
      <c r="M526" s="64">
        <f t="shared" ref="M526:M589" si="66">ABS(E526-I526)</f>
        <v>5.4272359937197585</v>
      </c>
      <c r="N526" s="67">
        <f t="shared" ref="N526:N589" si="67">IF(E526=0,0,M526/E526)</f>
        <v>0.15506388553485023</v>
      </c>
      <c r="O526" s="70">
        <f t="shared" ref="O526:O589" si="68">--AND(E526&gt;=J526,E526&lt;=K526)</f>
        <v>1</v>
      </c>
      <c r="P526" s="58">
        <f t="shared" ref="P526:P589" si="69">ABS(E526-F526)</f>
        <v>3</v>
      </c>
      <c r="Q526" s="58">
        <f t="shared" ref="Q526:Q589" si="70">ABS(E526-G526)</f>
        <v>5.4272359937197585</v>
      </c>
      <c r="R526" s="58">
        <f t="shared" ref="R526:R589" si="71">ABS(E526-H526)</f>
        <v>8.0880126953125</v>
      </c>
      <c r="S526" s="67">
        <f t="shared" ref="S526:S589" si="72">IF(P526=0,0,1-M526/P526)</f>
        <v>-0.80907866457325284</v>
      </c>
      <c r="T526" s="58" t="str">
        <f t="shared" ref="T526:T589" si="73">IF(Q526=MIN(P526:R526),"LightGBM",IF(R526=MIN(P526:R526),"LSTM","Seasonal naive"))</f>
        <v>Seasonal naive</v>
      </c>
      <c r="U526" s="43">
        <v>367</v>
      </c>
      <c r="V526" s="43">
        <v>352.36609560116722</v>
      </c>
      <c r="W526" s="54">
        <v>0.13528020160325668</v>
      </c>
    </row>
    <row r="527" spans="1:23">
      <c r="A527" s="42" t="s">
        <v>309</v>
      </c>
      <c r="B527" s="43" t="s">
        <v>308</v>
      </c>
      <c r="C527" s="61" t="s">
        <v>254</v>
      </c>
      <c r="D527" s="43">
        <v>101</v>
      </c>
      <c r="E527" s="49">
        <v>34</v>
      </c>
      <c r="F527" s="49">
        <v>25</v>
      </c>
      <c r="G527" s="49">
        <v>31.220765777498535</v>
      </c>
      <c r="H527" s="49">
        <v>31.18470573425293</v>
      </c>
      <c r="I527" s="49">
        <v>31.220765777498535</v>
      </c>
      <c r="J527" s="49">
        <v>21.273739493180273</v>
      </c>
      <c r="K527" s="49">
        <v>41.167792061816797</v>
      </c>
      <c r="L527" s="49">
        <v>9.9470262843182624</v>
      </c>
      <c r="M527" s="64">
        <f t="shared" si="66"/>
        <v>2.779234222501465</v>
      </c>
      <c r="N527" s="67">
        <f t="shared" si="67"/>
        <v>8.1742183014748976E-2</v>
      </c>
      <c r="O527" s="70">
        <f t="shared" si="68"/>
        <v>1</v>
      </c>
      <c r="P527" s="58">
        <f t="shared" si="69"/>
        <v>9</v>
      </c>
      <c r="Q527" s="58">
        <f t="shared" si="70"/>
        <v>2.779234222501465</v>
      </c>
      <c r="R527" s="58">
        <f t="shared" si="71"/>
        <v>2.8152942657470703</v>
      </c>
      <c r="S527" s="67">
        <f t="shared" si="72"/>
        <v>0.69119619749983729</v>
      </c>
      <c r="T527" s="58" t="str">
        <f t="shared" si="73"/>
        <v>LightGBM</v>
      </c>
      <c r="U527" s="43">
        <v>367</v>
      </c>
      <c r="V527" s="43">
        <v>352.36609560116722</v>
      </c>
      <c r="W527" s="54">
        <v>0.13528020160325668</v>
      </c>
    </row>
    <row r="528" spans="1:23">
      <c r="A528" s="42" t="s">
        <v>309</v>
      </c>
      <c r="B528" s="43" t="s">
        <v>308</v>
      </c>
      <c r="C528" s="61" t="s">
        <v>255</v>
      </c>
      <c r="D528" s="43">
        <v>102</v>
      </c>
      <c r="E528" s="49">
        <v>40</v>
      </c>
      <c r="F528" s="49">
        <v>51</v>
      </c>
      <c r="G528" s="49">
        <v>35.447558584876489</v>
      </c>
      <c r="H528" s="49">
        <v>32.724842071533203</v>
      </c>
      <c r="I528" s="49">
        <v>35.447558584876489</v>
      </c>
      <c r="J528" s="49">
        <v>24.195658932752753</v>
      </c>
      <c r="K528" s="49">
        <v>46.699458237000229</v>
      </c>
      <c r="L528" s="49">
        <v>11.251899652123736</v>
      </c>
      <c r="M528" s="64">
        <f t="shared" si="66"/>
        <v>4.5524414151235106</v>
      </c>
      <c r="N528" s="67">
        <f t="shared" si="67"/>
        <v>0.11381103537808776</v>
      </c>
      <c r="O528" s="70">
        <f t="shared" si="68"/>
        <v>1</v>
      </c>
      <c r="P528" s="58">
        <f t="shared" si="69"/>
        <v>11</v>
      </c>
      <c r="Q528" s="58">
        <f t="shared" si="70"/>
        <v>4.5524414151235106</v>
      </c>
      <c r="R528" s="58">
        <f t="shared" si="71"/>
        <v>7.2751579284667969</v>
      </c>
      <c r="S528" s="67">
        <f t="shared" si="72"/>
        <v>0.5861416895342263</v>
      </c>
      <c r="T528" s="58" t="str">
        <f t="shared" si="73"/>
        <v>LightGBM</v>
      </c>
      <c r="U528" s="43">
        <v>367</v>
      </c>
      <c r="V528" s="43">
        <v>352.36609560116722</v>
      </c>
      <c r="W528" s="54">
        <v>0.13528020160325668</v>
      </c>
    </row>
    <row r="529" spans="1:23">
      <c r="A529" s="42" t="s">
        <v>309</v>
      </c>
      <c r="B529" s="43" t="s">
        <v>308</v>
      </c>
      <c r="C529" s="61" t="s">
        <v>256</v>
      </c>
      <c r="D529" s="43">
        <v>103</v>
      </c>
      <c r="E529" s="49">
        <v>38</v>
      </c>
      <c r="F529" s="49">
        <v>44</v>
      </c>
      <c r="G529" s="49">
        <v>33.998587393618649</v>
      </c>
      <c r="H529" s="49">
        <v>35.969470977783203</v>
      </c>
      <c r="I529" s="49">
        <v>33.998587393618649</v>
      </c>
      <c r="J529" s="49">
        <v>23.194006549005287</v>
      </c>
      <c r="K529" s="49">
        <v>44.803168238232011</v>
      </c>
      <c r="L529" s="49">
        <v>10.804580844613364</v>
      </c>
      <c r="M529" s="64">
        <f t="shared" si="66"/>
        <v>4.0014126063813507</v>
      </c>
      <c r="N529" s="67">
        <f t="shared" si="67"/>
        <v>0.10530033174687765</v>
      </c>
      <c r="O529" s="70">
        <f t="shared" si="68"/>
        <v>1</v>
      </c>
      <c r="P529" s="58">
        <f t="shared" si="69"/>
        <v>6</v>
      </c>
      <c r="Q529" s="58">
        <f t="shared" si="70"/>
        <v>4.0014126063813507</v>
      </c>
      <c r="R529" s="58">
        <f t="shared" si="71"/>
        <v>2.0305290222167969</v>
      </c>
      <c r="S529" s="67">
        <f t="shared" si="72"/>
        <v>0.33309789893644159</v>
      </c>
      <c r="T529" s="58" t="str">
        <f t="shared" si="73"/>
        <v>LSTM</v>
      </c>
      <c r="U529" s="43">
        <v>367</v>
      </c>
      <c r="V529" s="43">
        <v>352.36609560116722</v>
      </c>
      <c r="W529" s="54">
        <v>0.13528020160325668</v>
      </c>
    </row>
    <row r="530" spans="1:23">
      <c r="A530" s="42" t="s">
        <v>310</v>
      </c>
      <c r="B530" s="43" t="s">
        <v>308</v>
      </c>
      <c r="C530" s="61" t="s">
        <v>245</v>
      </c>
      <c r="D530" s="43">
        <v>92</v>
      </c>
      <c r="E530" s="49">
        <v>34</v>
      </c>
      <c r="F530" s="49">
        <v>30</v>
      </c>
      <c r="G530" s="49">
        <v>27.037102010868111</v>
      </c>
      <c r="H530" s="49">
        <v>27.49650764465332</v>
      </c>
      <c r="I530" s="49">
        <v>27.037102010868111</v>
      </c>
      <c r="J530" s="49">
        <v>18.381634522476567</v>
      </c>
      <c r="K530" s="49">
        <v>35.692569499259655</v>
      </c>
      <c r="L530" s="49">
        <v>8.6554674883915457</v>
      </c>
      <c r="M530" s="64">
        <f t="shared" si="66"/>
        <v>6.9628979891318892</v>
      </c>
      <c r="N530" s="67">
        <f t="shared" si="67"/>
        <v>0.20479111732740851</v>
      </c>
      <c r="O530" s="70">
        <f t="shared" si="68"/>
        <v>1</v>
      </c>
      <c r="P530" s="58">
        <f t="shared" si="69"/>
        <v>4</v>
      </c>
      <c r="Q530" s="58">
        <f t="shared" si="70"/>
        <v>6.9628979891318892</v>
      </c>
      <c r="R530" s="58">
        <f t="shared" si="71"/>
        <v>6.5034923553466797</v>
      </c>
      <c r="S530" s="67">
        <f t="shared" si="72"/>
        <v>-0.74072449728297229</v>
      </c>
      <c r="T530" s="58" t="str">
        <f t="shared" si="73"/>
        <v>Seasonal naive</v>
      </c>
      <c r="U530" s="43">
        <v>404</v>
      </c>
      <c r="V530" s="43">
        <v>356.94158027160387</v>
      </c>
      <c r="W530" s="54">
        <v>0.16480672257768766</v>
      </c>
    </row>
    <row r="531" spans="1:23">
      <c r="A531" s="42" t="s">
        <v>310</v>
      </c>
      <c r="B531" s="43" t="s">
        <v>308</v>
      </c>
      <c r="C531" s="61" t="s">
        <v>246</v>
      </c>
      <c r="D531" s="43">
        <v>93</v>
      </c>
      <c r="E531" s="49">
        <v>36</v>
      </c>
      <c r="F531" s="49">
        <v>25</v>
      </c>
      <c r="G531" s="49">
        <v>26.245957124998718</v>
      </c>
      <c r="H531" s="49">
        <v>29.044321060180664</v>
      </c>
      <c r="I531" s="49">
        <v>26.245957124998718</v>
      </c>
      <c r="J531" s="49">
        <v>17.834727747792677</v>
      </c>
      <c r="K531" s="49">
        <v>34.657186502204759</v>
      </c>
      <c r="L531" s="49">
        <v>8.4112293772060394</v>
      </c>
      <c r="M531" s="64">
        <f t="shared" si="66"/>
        <v>9.7540428750012822</v>
      </c>
      <c r="N531" s="67">
        <f t="shared" si="67"/>
        <v>0.2709456354167023</v>
      </c>
      <c r="O531" s="70">
        <f t="shared" si="68"/>
        <v>0</v>
      </c>
      <c r="P531" s="58">
        <f t="shared" si="69"/>
        <v>11</v>
      </c>
      <c r="Q531" s="58">
        <f t="shared" si="70"/>
        <v>9.7540428750012822</v>
      </c>
      <c r="R531" s="58">
        <f t="shared" si="71"/>
        <v>6.9556789398193359</v>
      </c>
      <c r="S531" s="67">
        <f t="shared" si="72"/>
        <v>0.11326882954533801</v>
      </c>
      <c r="T531" s="58" t="str">
        <f t="shared" si="73"/>
        <v>LSTM</v>
      </c>
      <c r="U531" s="43">
        <v>404</v>
      </c>
      <c r="V531" s="43">
        <v>356.94158027160387</v>
      </c>
      <c r="W531" s="54">
        <v>0.16480672257768766</v>
      </c>
    </row>
    <row r="532" spans="1:23">
      <c r="A532" s="42" t="s">
        <v>310</v>
      </c>
      <c r="B532" s="43" t="s">
        <v>308</v>
      </c>
      <c r="C532" s="61" t="s">
        <v>247</v>
      </c>
      <c r="D532" s="43">
        <v>94</v>
      </c>
      <c r="E532" s="49">
        <v>25</v>
      </c>
      <c r="F532" s="49">
        <v>33</v>
      </c>
      <c r="G532" s="49">
        <v>27.533955657421316</v>
      </c>
      <c r="H532" s="49">
        <v>30.550617218017578</v>
      </c>
      <c r="I532" s="49">
        <v>27.533955657421316</v>
      </c>
      <c r="J532" s="49">
        <v>18.725102109994033</v>
      </c>
      <c r="K532" s="49">
        <v>36.342809204848599</v>
      </c>
      <c r="L532" s="49">
        <v>8.8088535474272849</v>
      </c>
      <c r="M532" s="64">
        <f t="shared" si="66"/>
        <v>2.5339556574213162</v>
      </c>
      <c r="N532" s="67">
        <f t="shared" si="67"/>
        <v>0.10135822629685265</v>
      </c>
      <c r="O532" s="70">
        <f t="shared" si="68"/>
        <v>1</v>
      </c>
      <c r="P532" s="58">
        <f t="shared" si="69"/>
        <v>8</v>
      </c>
      <c r="Q532" s="58">
        <f t="shared" si="70"/>
        <v>2.5339556574213162</v>
      </c>
      <c r="R532" s="58">
        <f t="shared" si="71"/>
        <v>5.5506172180175781</v>
      </c>
      <c r="S532" s="67">
        <f t="shared" si="72"/>
        <v>0.68325554282233547</v>
      </c>
      <c r="T532" s="58" t="str">
        <f t="shared" si="73"/>
        <v>LightGBM</v>
      </c>
      <c r="U532" s="43">
        <v>404</v>
      </c>
      <c r="V532" s="43">
        <v>356.94158027160387</v>
      </c>
      <c r="W532" s="54">
        <v>0.16480672257768766</v>
      </c>
    </row>
    <row r="533" spans="1:23">
      <c r="A533" s="42" t="s">
        <v>310</v>
      </c>
      <c r="B533" s="43" t="s">
        <v>308</v>
      </c>
      <c r="C533" s="61" t="s">
        <v>248</v>
      </c>
      <c r="D533" s="43">
        <v>95</v>
      </c>
      <c r="E533" s="49">
        <v>24</v>
      </c>
      <c r="F533" s="49">
        <v>42</v>
      </c>
      <c r="G533" s="49">
        <v>27.693292512185018</v>
      </c>
      <c r="H533" s="49">
        <v>27.743450164794922</v>
      </c>
      <c r="I533" s="49">
        <v>27.693292512185018</v>
      </c>
      <c r="J533" s="49">
        <v>18.83524932434571</v>
      </c>
      <c r="K533" s="49">
        <v>36.551335700024325</v>
      </c>
      <c r="L533" s="49">
        <v>8.8580431878393071</v>
      </c>
      <c r="M533" s="64">
        <f t="shared" si="66"/>
        <v>3.6932925121850175</v>
      </c>
      <c r="N533" s="67">
        <f t="shared" si="67"/>
        <v>0.15388718800770906</v>
      </c>
      <c r="O533" s="70">
        <f t="shared" si="68"/>
        <v>1</v>
      </c>
      <c r="P533" s="58">
        <f t="shared" si="69"/>
        <v>18</v>
      </c>
      <c r="Q533" s="58">
        <f t="shared" si="70"/>
        <v>3.6932925121850175</v>
      </c>
      <c r="R533" s="58">
        <f t="shared" si="71"/>
        <v>3.7434501647949219</v>
      </c>
      <c r="S533" s="67">
        <f t="shared" si="72"/>
        <v>0.79481708265638795</v>
      </c>
      <c r="T533" s="58" t="str">
        <f t="shared" si="73"/>
        <v>LightGBM</v>
      </c>
      <c r="U533" s="43">
        <v>404</v>
      </c>
      <c r="V533" s="43">
        <v>356.94158027160387</v>
      </c>
      <c r="W533" s="54">
        <v>0.16480672257768766</v>
      </c>
    </row>
    <row r="534" spans="1:23">
      <c r="A534" s="42" t="s">
        <v>310</v>
      </c>
      <c r="B534" s="43" t="s">
        <v>308</v>
      </c>
      <c r="C534" s="61" t="s">
        <v>249</v>
      </c>
      <c r="D534" s="43">
        <v>96</v>
      </c>
      <c r="E534" s="49">
        <v>41</v>
      </c>
      <c r="F534" s="49">
        <v>28</v>
      </c>
      <c r="G534" s="49">
        <v>27.443170027075784</v>
      </c>
      <c r="H534" s="49">
        <v>26.489919662475586</v>
      </c>
      <c r="I534" s="49">
        <v>27.443170027075784</v>
      </c>
      <c r="J534" s="49">
        <v>18.662343344606377</v>
      </c>
      <c r="K534" s="49">
        <v>36.22399670954519</v>
      </c>
      <c r="L534" s="49">
        <v>8.7808266824694048</v>
      </c>
      <c r="M534" s="64">
        <f t="shared" si="66"/>
        <v>13.556829972924216</v>
      </c>
      <c r="N534" s="67">
        <f t="shared" si="67"/>
        <v>0.33065438958351745</v>
      </c>
      <c r="O534" s="70">
        <f t="shared" si="68"/>
        <v>0</v>
      </c>
      <c r="P534" s="58">
        <f t="shared" si="69"/>
        <v>13</v>
      </c>
      <c r="Q534" s="58">
        <f t="shared" si="70"/>
        <v>13.556829972924216</v>
      </c>
      <c r="R534" s="58">
        <f t="shared" si="71"/>
        <v>14.510080337524414</v>
      </c>
      <c r="S534" s="67">
        <f t="shared" si="72"/>
        <v>-4.2833074840324281E-2</v>
      </c>
      <c r="T534" s="58" t="str">
        <f t="shared" si="73"/>
        <v>Seasonal naive</v>
      </c>
      <c r="U534" s="43">
        <v>404</v>
      </c>
      <c r="V534" s="43">
        <v>356.94158027160387</v>
      </c>
      <c r="W534" s="54">
        <v>0.16480672257768766</v>
      </c>
    </row>
    <row r="535" spans="1:23">
      <c r="A535" s="42" t="s">
        <v>310</v>
      </c>
      <c r="B535" s="43" t="s">
        <v>308</v>
      </c>
      <c r="C535" s="61" t="s">
        <v>250</v>
      </c>
      <c r="D535" s="43">
        <v>97</v>
      </c>
      <c r="E535" s="49">
        <v>34</v>
      </c>
      <c r="F535" s="49">
        <v>32</v>
      </c>
      <c r="G535" s="49">
        <v>31.362483763649966</v>
      </c>
      <c r="H535" s="49">
        <v>31.33448600769043</v>
      </c>
      <c r="I535" s="49">
        <v>31.362483763649966</v>
      </c>
      <c r="J535" s="49">
        <v>21.37170704388447</v>
      </c>
      <c r="K535" s="49">
        <v>41.353260483415461</v>
      </c>
      <c r="L535" s="49">
        <v>9.9907767197654973</v>
      </c>
      <c r="M535" s="64">
        <f t="shared" si="66"/>
        <v>2.6375162363500344</v>
      </c>
      <c r="N535" s="67">
        <f t="shared" si="67"/>
        <v>7.7574006951471597E-2</v>
      </c>
      <c r="O535" s="70">
        <f t="shared" si="68"/>
        <v>1</v>
      </c>
      <c r="P535" s="58">
        <f t="shared" si="69"/>
        <v>2</v>
      </c>
      <c r="Q535" s="58">
        <f t="shared" si="70"/>
        <v>2.6375162363500344</v>
      </c>
      <c r="R535" s="58">
        <f t="shared" si="71"/>
        <v>2.6655139923095703</v>
      </c>
      <c r="S535" s="67">
        <f t="shared" si="72"/>
        <v>-0.3187581181750172</v>
      </c>
      <c r="T535" s="58" t="str">
        <f t="shared" si="73"/>
        <v>Seasonal naive</v>
      </c>
      <c r="U535" s="43">
        <v>404</v>
      </c>
      <c r="V535" s="43">
        <v>356.94158027160387</v>
      </c>
      <c r="W535" s="54">
        <v>0.16480672257768766</v>
      </c>
    </row>
    <row r="536" spans="1:23">
      <c r="A536" s="42" t="s">
        <v>310</v>
      </c>
      <c r="B536" s="43" t="s">
        <v>308</v>
      </c>
      <c r="C536" s="61" t="s">
        <v>251</v>
      </c>
      <c r="D536" s="43">
        <v>98</v>
      </c>
      <c r="E536" s="49">
        <v>37</v>
      </c>
      <c r="F536" s="49">
        <v>35</v>
      </c>
      <c r="G536" s="49">
        <v>27.82830124045207</v>
      </c>
      <c r="H536" s="49">
        <v>32.558948516845703</v>
      </c>
      <c r="I536" s="49">
        <v>27.82830124045207</v>
      </c>
      <c r="J536" s="49">
        <v>18.928578864167697</v>
      </c>
      <c r="K536" s="49">
        <v>36.728023616736444</v>
      </c>
      <c r="L536" s="49">
        <v>8.8997223762843749</v>
      </c>
      <c r="M536" s="64">
        <f t="shared" si="66"/>
        <v>9.1716987595479296</v>
      </c>
      <c r="N536" s="67">
        <f t="shared" si="67"/>
        <v>0.24788375025805215</v>
      </c>
      <c r="O536" s="70">
        <f t="shared" si="68"/>
        <v>0</v>
      </c>
      <c r="P536" s="58">
        <f t="shared" si="69"/>
        <v>2</v>
      </c>
      <c r="Q536" s="58">
        <f t="shared" si="70"/>
        <v>9.1716987595479296</v>
      </c>
      <c r="R536" s="58">
        <f t="shared" si="71"/>
        <v>4.4410514831542969</v>
      </c>
      <c r="S536" s="67">
        <f t="shared" si="72"/>
        <v>-3.5858493797739648</v>
      </c>
      <c r="T536" s="58" t="str">
        <f t="shared" si="73"/>
        <v>Seasonal naive</v>
      </c>
      <c r="U536" s="43">
        <v>404</v>
      </c>
      <c r="V536" s="43">
        <v>356.94158027160387</v>
      </c>
      <c r="W536" s="54">
        <v>0.16480672257768766</v>
      </c>
    </row>
    <row r="537" spans="1:23">
      <c r="A537" s="42" t="s">
        <v>310</v>
      </c>
      <c r="B537" s="43" t="s">
        <v>308</v>
      </c>
      <c r="C537" s="61" t="s">
        <v>252</v>
      </c>
      <c r="D537" s="43">
        <v>99</v>
      </c>
      <c r="E537" s="49">
        <v>33</v>
      </c>
      <c r="F537" s="49">
        <v>43</v>
      </c>
      <c r="G537" s="49">
        <v>28.846139635147857</v>
      </c>
      <c r="H537" s="49">
        <v>34.380199432373047</v>
      </c>
      <c r="I537" s="49">
        <v>28.846139635147857</v>
      </c>
      <c r="J537" s="49">
        <v>19.632195513323911</v>
      </c>
      <c r="K537" s="49">
        <v>38.060083756971807</v>
      </c>
      <c r="L537" s="49">
        <v>9.2139441218239462</v>
      </c>
      <c r="M537" s="64">
        <f t="shared" si="66"/>
        <v>4.1538603648521431</v>
      </c>
      <c r="N537" s="67">
        <f t="shared" si="67"/>
        <v>0.125874556510671</v>
      </c>
      <c r="O537" s="70">
        <f t="shared" si="68"/>
        <v>1</v>
      </c>
      <c r="P537" s="58">
        <f t="shared" si="69"/>
        <v>10</v>
      </c>
      <c r="Q537" s="58">
        <f t="shared" si="70"/>
        <v>4.1538603648521431</v>
      </c>
      <c r="R537" s="58">
        <f t="shared" si="71"/>
        <v>1.3801994323730469</v>
      </c>
      <c r="S537" s="67">
        <f t="shared" si="72"/>
        <v>0.58461396351478567</v>
      </c>
      <c r="T537" s="58" t="str">
        <f t="shared" si="73"/>
        <v>LSTM</v>
      </c>
      <c r="U537" s="43">
        <v>404</v>
      </c>
      <c r="V537" s="43">
        <v>356.94158027160387</v>
      </c>
      <c r="W537" s="54">
        <v>0.16480672257768766</v>
      </c>
    </row>
    <row r="538" spans="1:23">
      <c r="A538" s="42" t="s">
        <v>310</v>
      </c>
      <c r="B538" s="43" t="s">
        <v>308</v>
      </c>
      <c r="C538" s="61" t="s">
        <v>253</v>
      </c>
      <c r="D538" s="43">
        <v>100</v>
      </c>
      <c r="E538" s="49">
        <v>29</v>
      </c>
      <c r="F538" s="49">
        <v>34</v>
      </c>
      <c r="G538" s="49">
        <v>32.363720347407437</v>
      </c>
      <c r="H538" s="49">
        <v>33.707778930664062</v>
      </c>
      <c r="I538" s="49">
        <v>32.363720347407437</v>
      </c>
      <c r="J538" s="49">
        <v>22.06384710634164</v>
      </c>
      <c r="K538" s="49">
        <v>42.663593588473233</v>
      </c>
      <c r="L538" s="49">
        <v>10.299873241065798</v>
      </c>
      <c r="M538" s="64">
        <f t="shared" si="66"/>
        <v>3.3637203474074369</v>
      </c>
      <c r="N538" s="67">
        <f t="shared" si="67"/>
        <v>0.115990356807153</v>
      </c>
      <c r="O538" s="70">
        <f t="shared" si="68"/>
        <v>1</v>
      </c>
      <c r="P538" s="58">
        <f t="shared" si="69"/>
        <v>5</v>
      </c>
      <c r="Q538" s="58">
        <f t="shared" si="70"/>
        <v>3.3637203474074369</v>
      </c>
      <c r="R538" s="58">
        <f t="shared" si="71"/>
        <v>4.7077789306640625</v>
      </c>
      <c r="S538" s="67">
        <f t="shared" si="72"/>
        <v>0.32725593051851265</v>
      </c>
      <c r="T538" s="58" t="str">
        <f t="shared" si="73"/>
        <v>LightGBM</v>
      </c>
      <c r="U538" s="43">
        <v>404</v>
      </c>
      <c r="V538" s="43">
        <v>356.94158027160387</v>
      </c>
      <c r="W538" s="54">
        <v>0.16480672257768766</v>
      </c>
    </row>
    <row r="539" spans="1:23">
      <c r="A539" s="42" t="s">
        <v>310</v>
      </c>
      <c r="B539" s="43" t="s">
        <v>308</v>
      </c>
      <c r="C539" s="61" t="s">
        <v>254</v>
      </c>
      <c r="D539" s="43">
        <v>101</v>
      </c>
      <c r="E539" s="49">
        <v>35</v>
      </c>
      <c r="F539" s="49">
        <v>40</v>
      </c>
      <c r="G539" s="49">
        <v>33.060920193568535</v>
      </c>
      <c r="H539" s="49">
        <v>32.829631805419922</v>
      </c>
      <c r="I539" s="49">
        <v>33.060920193568535</v>
      </c>
      <c r="J539" s="49">
        <v>22.545811062608703</v>
      </c>
      <c r="K539" s="49">
        <v>43.576029324528363</v>
      </c>
      <c r="L539" s="49">
        <v>10.515109130959832</v>
      </c>
      <c r="M539" s="64">
        <f t="shared" si="66"/>
        <v>1.9390798064314652</v>
      </c>
      <c r="N539" s="67">
        <f t="shared" si="67"/>
        <v>5.5402280183756147E-2</v>
      </c>
      <c r="O539" s="70">
        <f t="shared" si="68"/>
        <v>1</v>
      </c>
      <c r="P539" s="58">
        <f t="shared" si="69"/>
        <v>5</v>
      </c>
      <c r="Q539" s="58">
        <f t="shared" si="70"/>
        <v>1.9390798064314652</v>
      </c>
      <c r="R539" s="58">
        <f t="shared" si="71"/>
        <v>2.1703681945800781</v>
      </c>
      <c r="S539" s="67">
        <f t="shared" si="72"/>
        <v>0.61218403871370697</v>
      </c>
      <c r="T539" s="58" t="str">
        <f t="shared" si="73"/>
        <v>LightGBM</v>
      </c>
      <c r="U539" s="43">
        <v>404</v>
      </c>
      <c r="V539" s="43">
        <v>356.94158027160387</v>
      </c>
      <c r="W539" s="54">
        <v>0.16480672257768766</v>
      </c>
    </row>
    <row r="540" spans="1:23">
      <c r="A540" s="42" t="s">
        <v>310</v>
      </c>
      <c r="B540" s="43" t="s">
        <v>308</v>
      </c>
      <c r="C540" s="61" t="s">
        <v>255</v>
      </c>
      <c r="D540" s="43">
        <v>102</v>
      </c>
      <c r="E540" s="49">
        <v>41</v>
      </c>
      <c r="F540" s="49">
        <v>40</v>
      </c>
      <c r="G540" s="49">
        <v>32.355758179348001</v>
      </c>
      <c r="H540" s="49">
        <v>34.914901733398438</v>
      </c>
      <c r="I540" s="49">
        <v>32.355758179348001</v>
      </c>
      <c r="J540" s="49">
        <v>22.058342977160429</v>
      </c>
      <c r="K540" s="49">
        <v>42.653173381535574</v>
      </c>
      <c r="L540" s="49">
        <v>10.297415202187571</v>
      </c>
      <c r="M540" s="64">
        <f t="shared" si="66"/>
        <v>8.6442418206519989</v>
      </c>
      <c r="N540" s="67">
        <f t="shared" si="67"/>
        <v>0.21083516635736582</v>
      </c>
      <c r="O540" s="70">
        <f t="shared" si="68"/>
        <v>1</v>
      </c>
      <c r="P540" s="58">
        <f t="shared" si="69"/>
        <v>1</v>
      </c>
      <c r="Q540" s="58">
        <f t="shared" si="70"/>
        <v>8.6442418206519989</v>
      </c>
      <c r="R540" s="58">
        <f t="shared" si="71"/>
        <v>6.0850982666015625</v>
      </c>
      <c r="S540" s="67">
        <f t="shared" si="72"/>
        <v>-7.6442418206519989</v>
      </c>
      <c r="T540" s="58" t="str">
        <f t="shared" si="73"/>
        <v>Seasonal naive</v>
      </c>
      <c r="U540" s="43">
        <v>404</v>
      </c>
      <c r="V540" s="43">
        <v>356.94158027160387</v>
      </c>
      <c r="W540" s="54">
        <v>0.16480672257768766</v>
      </c>
    </row>
    <row r="541" spans="1:23">
      <c r="A541" s="42" t="s">
        <v>310</v>
      </c>
      <c r="B541" s="43" t="s">
        <v>308</v>
      </c>
      <c r="C541" s="61" t="s">
        <v>256</v>
      </c>
      <c r="D541" s="43">
        <v>103</v>
      </c>
      <c r="E541" s="49">
        <v>35</v>
      </c>
      <c r="F541" s="49">
        <v>39</v>
      </c>
      <c r="G541" s="49">
        <v>35.170779579481078</v>
      </c>
      <c r="H541" s="49">
        <v>37.443943023681641</v>
      </c>
      <c r="I541" s="49">
        <v>35.170779579481078</v>
      </c>
      <c r="J541" s="49">
        <v>24.004325694246539</v>
      </c>
      <c r="K541" s="49">
        <v>46.337233464715617</v>
      </c>
      <c r="L541" s="49">
        <v>11.166453885234539</v>
      </c>
      <c r="M541" s="64">
        <f t="shared" si="66"/>
        <v>0.1707795794810778</v>
      </c>
      <c r="N541" s="67">
        <f t="shared" si="67"/>
        <v>4.8794165566022228E-3</v>
      </c>
      <c r="O541" s="70">
        <f t="shared" si="68"/>
        <v>1</v>
      </c>
      <c r="P541" s="58">
        <f t="shared" si="69"/>
        <v>4</v>
      </c>
      <c r="Q541" s="58">
        <f t="shared" si="70"/>
        <v>0.1707795794810778</v>
      </c>
      <c r="R541" s="58">
        <f t="shared" si="71"/>
        <v>2.4439430236816406</v>
      </c>
      <c r="S541" s="67">
        <f t="shared" si="72"/>
        <v>0.95730510512973055</v>
      </c>
      <c r="T541" s="58" t="str">
        <f t="shared" si="73"/>
        <v>LightGBM</v>
      </c>
      <c r="U541" s="43">
        <v>404</v>
      </c>
      <c r="V541" s="43">
        <v>356.94158027160387</v>
      </c>
      <c r="W541" s="54">
        <v>0.16480672257768766</v>
      </c>
    </row>
    <row r="542" spans="1:23">
      <c r="A542" s="42" t="s">
        <v>311</v>
      </c>
      <c r="B542" s="43" t="s">
        <v>312</v>
      </c>
      <c r="C542" s="61" t="s">
        <v>245</v>
      </c>
      <c r="D542" s="43">
        <v>92</v>
      </c>
      <c r="E542" s="49">
        <v>17</v>
      </c>
      <c r="F542" s="49">
        <v>12</v>
      </c>
      <c r="G542" s="49">
        <v>18.216146164960847</v>
      </c>
      <c r="H542" s="49">
        <v>18.14735221862793</v>
      </c>
      <c r="I542" s="49">
        <v>18.216146164960847</v>
      </c>
      <c r="J542" s="49">
        <v>12.28383802845924</v>
      </c>
      <c r="K542" s="49">
        <v>24.148454301462454</v>
      </c>
      <c r="L542" s="49">
        <v>5.9323081365016082</v>
      </c>
      <c r="M542" s="64">
        <f t="shared" si="66"/>
        <v>1.2161461649608469</v>
      </c>
      <c r="N542" s="67">
        <f t="shared" si="67"/>
        <v>7.1538009703579236E-2</v>
      </c>
      <c r="O542" s="70">
        <f t="shared" si="68"/>
        <v>1</v>
      </c>
      <c r="P542" s="58">
        <f t="shared" si="69"/>
        <v>5</v>
      </c>
      <c r="Q542" s="58">
        <f t="shared" si="70"/>
        <v>1.2161461649608469</v>
      </c>
      <c r="R542" s="58">
        <f t="shared" si="71"/>
        <v>1.1473522186279297</v>
      </c>
      <c r="S542" s="67">
        <f t="shared" si="72"/>
        <v>0.75677076700783064</v>
      </c>
      <c r="T542" s="58" t="str">
        <f t="shared" si="73"/>
        <v>LSTM</v>
      </c>
      <c r="U542" s="43">
        <v>224</v>
      </c>
      <c r="V542" s="43">
        <v>242.11051546953072</v>
      </c>
      <c r="W542" s="54">
        <v>0.11381403149664839</v>
      </c>
    </row>
    <row r="543" spans="1:23">
      <c r="A543" s="42" t="s">
        <v>311</v>
      </c>
      <c r="B543" s="43" t="s">
        <v>312</v>
      </c>
      <c r="C543" s="61" t="s">
        <v>246</v>
      </c>
      <c r="D543" s="43">
        <v>93</v>
      </c>
      <c r="E543" s="49">
        <v>18</v>
      </c>
      <c r="F543" s="49">
        <v>10</v>
      </c>
      <c r="G543" s="49">
        <v>18.538420244939392</v>
      </c>
      <c r="H543" s="49">
        <v>18.20832633972168</v>
      </c>
      <c r="I543" s="49">
        <v>18.538420244939392</v>
      </c>
      <c r="J543" s="49">
        <v>12.506621340079331</v>
      </c>
      <c r="K543" s="49">
        <v>24.570219149799453</v>
      </c>
      <c r="L543" s="49">
        <v>6.0317989048600609</v>
      </c>
      <c r="M543" s="64">
        <f t="shared" si="66"/>
        <v>0.53842024493939178</v>
      </c>
      <c r="N543" s="67">
        <f t="shared" si="67"/>
        <v>2.9912235829966209E-2</v>
      </c>
      <c r="O543" s="70">
        <f t="shared" si="68"/>
        <v>1</v>
      </c>
      <c r="P543" s="58">
        <f t="shared" si="69"/>
        <v>8</v>
      </c>
      <c r="Q543" s="58">
        <f t="shared" si="70"/>
        <v>0.53842024493939178</v>
      </c>
      <c r="R543" s="58">
        <f t="shared" si="71"/>
        <v>0.20832633972167969</v>
      </c>
      <c r="S543" s="67">
        <f t="shared" si="72"/>
        <v>0.93269746938257603</v>
      </c>
      <c r="T543" s="58" t="str">
        <f t="shared" si="73"/>
        <v>LSTM</v>
      </c>
      <c r="U543" s="43">
        <v>224</v>
      </c>
      <c r="V543" s="43">
        <v>242.11051546953072</v>
      </c>
      <c r="W543" s="54">
        <v>0.11381403149664839</v>
      </c>
    </row>
    <row r="544" spans="1:23">
      <c r="A544" s="42" t="s">
        <v>311</v>
      </c>
      <c r="B544" s="43" t="s">
        <v>312</v>
      </c>
      <c r="C544" s="61" t="s">
        <v>247</v>
      </c>
      <c r="D544" s="43">
        <v>94</v>
      </c>
      <c r="E544" s="49">
        <v>18</v>
      </c>
      <c r="F544" s="49">
        <v>13</v>
      </c>
      <c r="G544" s="49">
        <v>19.0316567303529</v>
      </c>
      <c r="H544" s="49">
        <v>18.248239517211914</v>
      </c>
      <c r="I544" s="49">
        <v>19.0316567303529</v>
      </c>
      <c r="J544" s="49">
        <v>12.847588437525058</v>
      </c>
      <c r="K544" s="49">
        <v>25.215725023180742</v>
      </c>
      <c r="L544" s="49">
        <v>6.1840682928278419</v>
      </c>
      <c r="M544" s="64">
        <f t="shared" si="66"/>
        <v>1.0316567303528998</v>
      </c>
      <c r="N544" s="67">
        <f t="shared" si="67"/>
        <v>5.7314262797383324E-2</v>
      </c>
      <c r="O544" s="70">
        <f t="shared" si="68"/>
        <v>1</v>
      </c>
      <c r="P544" s="58">
        <f t="shared" si="69"/>
        <v>5</v>
      </c>
      <c r="Q544" s="58">
        <f t="shared" si="70"/>
        <v>1.0316567303528998</v>
      </c>
      <c r="R544" s="58">
        <f t="shared" si="71"/>
        <v>0.24823951721191406</v>
      </c>
      <c r="S544" s="67">
        <f t="shared" si="72"/>
        <v>0.79366865392941999</v>
      </c>
      <c r="T544" s="58" t="str">
        <f t="shared" si="73"/>
        <v>LSTM</v>
      </c>
      <c r="U544" s="43">
        <v>224</v>
      </c>
      <c r="V544" s="43">
        <v>242.11051546953072</v>
      </c>
      <c r="W544" s="54">
        <v>0.11381403149664839</v>
      </c>
    </row>
    <row r="545" spans="1:23">
      <c r="A545" s="42" t="s">
        <v>311</v>
      </c>
      <c r="B545" s="43" t="s">
        <v>312</v>
      </c>
      <c r="C545" s="61" t="s">
        <v>248</v>
      </c>
      <c r="D545" s="43">
        <v>95</v>
      </c>
      <c r="E545" s="49">
        <v>12</v>
      </c>
      <c r="F545" s="49">
        <v>18</v>
      </c>
      <c r="G545" s="49">
        <v>16.976732656154066</v>
      </c>
      <c r="H545" s="49">
        <v>18.253541946411133</v>
      </c>
      <c r="I545" s="49">
        <v>16.976732656154066</v>
      </c>
      <c r="J545" s="49">
        <v>11.427049775500654</v>
      </c>
      <c r="K545" s="49">
        <v>22.526415536807477</v>
      </c>
      <c r="L545" s="49">
        <v>5.5496828806534122</v>
      </c>
      <c r="M545" s="64">
        <f t="shared" si="66"/>
        <v>4.9767326561540663</v>
      </c>
      <c r="N545" s="67">
        <f t="shared" si="67"/>
        <v>0.4147277213461722</v>
      </c>
      <c r="O545" s="70">
        <f t="shared" si="68"/>
        <v>1</v>
      </c>
      <c r="P545" s="58">
        <f t="shared" si="69"/>
        <v>6</v>
      </c>
      <c r="Q545" s="58">
        <f t="shared" si="70"/>
        <v>4.9767326561540663</v>
      </c>
      <c r="R545" s="58">
        <f t="shared" si="71"/>
        <v>6.2535419464111328</v>
      </c>
      <c r="S545" s="67">
        <f t="shared" si="72"/>
        <v>0.17054455730765561</v>
      </c>
      <c r="T545" s="58" t="str">
        <f t="shared" si="73"/>
        <v>LightGBM</v>
      </c>
      <c r="U545" s="43">
        <v>224</v>
      </c>
      <c r="V545" s="43">
        <v>242.11051546953072</v>
      </c>
      <c r="W545" s="54">
        <v>0.11381403149664839</v>
      </c>
    </row>
    <row r="546" spans="1:23">
      <c r="A546" s="42" t="s">
        <v>311</v>
      </c>
      <c r="B546" s="43" t="s">
        <v>312</v>
      </c>
      <c r="C546" s="61" t="s">
        <v>249</v>
      </c>
      <c r="D546" s="43">
        <v>96</v>
      </c>
      <c r="E546" s="49">
        <v>19</v>
      </c>
      <c r="F546" s="49">
        <v>21</v>
      </c>
      <c r="G546" s="49">
        <v>18.537659006413179</v>
      </c>
      <c r="H546" s="49">
        <v>15.74160099029541</v>
      </c>
      <c r="I546" s="49">
        <v>18.537659006413179</v>
      </c>
      <c r="J546" s="49">
        <v>12.506095107129372</v>
      </c>
      <c r="K546" s="49">
        <v>24.569222905696986</v>
      </c>
      <c r="L546" s="49">
        <v>6.0315638992838077</v>
      </c>
      <c r="M546" s="64">
        <f t="shared" si="66"/>
        <v>0.46234099358682101</v>
      </c>
      <c r="N546" s="67">
        <f t="shared" si="67"/>
        <v>2.4333736504569527E-2</v>
      </c>
      <c r="O546" s="70">
        <f t="shared" si="68"/>
        <v>1</v>
      </c>
      <c r="P546" s="58">
        <f t="shared" si="69"/>
        <v>2</v>
      </c>
      <c r="Q546" s="58">
        <f t="shared" si="70"/>
        <v>0.46234099358682101</v>
      </c>
      <c r="R546" s="58">
        <f t="shared" si="71"/>
        <v>3.2583990097045898</v>
      </c>
      <c r="S546" s="67">
        <f t="shared" si="72"/>
        <v>0.76882950320658949</v>
      </c>
      <c r="T546" s="58" t="str">
        <f t="shared" si="73"/>
        <v>LightGBM</v>
      </c>
      <c r="U546" s="43">
        <v>224</v>
      </c>
      <c r="V546" s="43">
        <v>242.11051546953072</v>
      </c>
      <c r="W546" s="54">
        <v>0.11381403149664839</v>
      </c>
    </row>
    <row r="547" spans="1:23">
      <c r="A547" s="42" t="s">
        <v>311</v>
      </c>
      <c r="B547" s="43" t="s">
        <v>312</v>
      </c>
      <c r="C547" s="61" t="s">
        <v>250</v>
      </c>
      <c r="D547" s="43">
        <v>97</v>
      </c>
      <c r="E547" s="49">
        <v>17</v>
      </c>
      <c r="F547" s="49">
        <v>23</v>
      </c>
      <c r="G547" s="49">
        <v>21.405364403950458</v>
      </c>
      <c r="H547" s="49">
        <v>17.270071029663086</v>
      </c>
      <c r="I547" s="49">
        <v>21.405364403950458</v>
      </c>
      <c r="J547" s="49">
        <v>14.488497493497832</v>
      </c>
      <c r="K547" s="49">
        <v>28.322231314403084</v>
      </c>
      <c r="L547" s="49">
        <v>6.9168669104526259</v>
      </c>
      <c r="M547" s="64">
        <f t="shared" si="66"/>
        <v>4.4053644039504576</v>
      </c>
      <c r="N547" s="67">
        <f t="shared" si="67"/>
        <v>0.25913908258532103</v>
      </c>
      <c r="O547" s="70">
        <f t="shared" si="68"/>
        <v>1</v>
      </c>
      <c r="P547" s="58">
        <f t="shared" si="69"/>
        <v>6</v>
      </c>
      <c r="Q547" s="58">
        <f t="shared" si="70"/>
        <v>4.4053644039504576</v>
      </c>
      <c r="R547" s="58">
        <f t="shared" si="71"/>
        <v>0.27007102966308594</v>
      </c>
      <c r="S547" s="67">
        <f t="shared" si="72"/>
        <v>0.26577259934159037</v>
      </c>
      <c r="T547" s="58" t="str">
        <f t="shared" si="73"/>
        <v>LSTM</v>
      </c>
      <c r="U547" s="43">
        <v>224</v>
      </c>
      <c r="V547" s="43">
        <v>242.11051546953072</v>
      </c>
      <c r="W547" s="54">
        <v>0.11381403149664839</v>
      </c>
    </row>
    <row r="548" spans="1:23">
      <c r="A548" s="42" t="s">
        <v>311</v>
      </c>
      <c r="B548" s="43" t="s">
        <v>312</v>
      </c>
      <c r="C548" s="61" t="s">
        <v>251</v>
      </c>
      <c r="D548" s="43">
        <v>98</v>
      </c>
      <c r="E548" s="49">
        <v>17</v>
      </c>
      <c r="F548" s="49">
        <v>18</v>
      </c>
      <c r="G548" s="49">
        <v>18.523965311169636</v>
      </c>
      <c r="H548" s="49">
        <v>18.088474273681641</v>
      </c>
      <c r="I548" s="49">
        <v>18.523965311169636</v>
      </c>
      <c r="J548" s="49">
        <v>12.49662885785833</v>
      </c>
      <c r="K548" s="49">
        <v>24.551301764480943</v>
      </c>
      <c r="L548" s="49">
        <v>6.0273364533113067</v>
      </c>
      <c r="M548" s="64">
        <f t="shared" si="66"/>
        <v>1.5239653111696363</v>
      </c>
      <c r="N548" s="67">
        <f t="shared" si="67"/>
        <v>8.9645018304096255E-2</v>
      </c>
      <c r="O548" s="70">
        <f t="shared" si="68"/>
        <v>1</v>
      </c>
      <c r="P548" s="58">
        <f t="shared" si="69"/>
        <v>1</v>
      </c>
      <c r="Q548" s="58">
        <f t="shared" si="70"/>
        <v>1.5239653111696363</v>
      </c>
      <c r="R548" s="58">
        <f t="shared" si="71"/>
        <v>1.0884742736816406</v>
      </c>
      <c r="S548" s="67">
        <f t="shared" si="72"/>
        <v>-0.52396531116963629</v>
      </c>
      <c r="T548" s="58" t="str">
        <f t="shared" si="73"/>
        <v>Seasonal naive</v>
      </c>
      <c r="U548" s="43">
        <v>224</v>
      </c>
      <c r="V548" s="43">
        <v>242.11051546953072</v>
      </c>
      <c r="W548" s="54">
        <v>0.11381403149664839</v>
      </c>
    </row>
    <row r="549" spans="1:23">
      <c r="A549" s="42" t="s">
        <v>311</v>
      </c>
      <c r="B549" s="43" t="s">
        <v>312</v>
      </c>
      <c r="C549" s="61" t="s">
        <v>252</v>
      </c>
      <c r="D549" s="43">
        <v>99</v>
      </c>
      <c r="E549" s="49">
        <v>19</v>
      </c>
      <c r="F549" s="49">
        <v>16</v>
      </c>
      <c r="G549" s="49">
        <v>20.632866993757411</v>
      </c>
      <c r="H549" s="49">
        <v>16.882101058959961</v>
      </c>
      <c r="I549" s="49">
        <v>20.632866993757411</v>
      </c>
      <c r="J549" s="49">
        <v>13.954481443332678</v>
      </c>
      <c r="K549" s="49">
        <v>27.311252544182143</v>
      </c>
      <c r="L549" s="49">
        <v>6.6783855504247329</v>
      </c>
      <c r="M549" s="64">
        <f t="shared" si="66"/>
        <v>1.6328669937574105</v>
      </c>
      <c r="N549" s="67">
        <f t="shared" si="67"/>
        <v>8.5940368092495292E-2</v>
      </c>
      <c r="O549" s="70">
        <f t="shared" si="68"/>
        <v>1</v>
      </c>
      <c r="P549" s="58">
        <f t="shared" si="69"/>
        <v>3</v>
      </c>
      <c r="Q549" s="58">
        <f t="shared" si="70"/>
        <v>1.6328669937574105</v>
      </c>
      <c r="R549" s="58">
        <f t="shared" si="71"/>
        <v>2.1178989410400391</v>
      </c>
      <c r="S549" s="67">
        <f t="shared" si="72"/>
        <v>0.45571100208086313</v>
      </c>
      <c r="T549" s="58" t="str">
        <f t="shared" si="73"/>
        <v>LightGBM</v>
      </c>
      <c r="U549" s="43">
        <v>224</v>
      </c>
      <c r="V549" s="43">
        <v>242.11051546953072</v>
      </c>
      <c r="W549" s="54">
        <v>0.11381403149664839</v>
      </c>
    </row>
    <row r="550" spans="1:23">
      <c r="A550" s="42" t="s">
        <v>311</v>
      </c>
      <c r="B550" s="43" t="s">
        <v>312</v>
      </c>
      <c r="C550" s="61" t="s">
        <v>253</v>
      </c>
      <c r="D550" s="43">
        <v>100</v>
      </c>
      <c r="E550" s="49">
        <v>24</v>
      </c>
      <c r="F550" s="49">
        <v>16</v>
      </c>
      <c r="G550" s="49">
        <v>21.929768552938938</v>
      </c>
      <c r="H550" s="49">
        <v>17.324037551879883</v>
      </c>
      <c r="I550" s="49">
        <v>21.929768552938938</v>
      </c>
      <c r="J550" s="49">
        <v>14.851010336438064</v>
      </c>
      <c r="K550" s="49">
        <v>29.008526769439811</v>
      </c>
      <c r="L550" s="49">
        <v>7.0787582165008747</v>
      </c>
      <c r="M550" s="64">
        <f t="shared" si="66"/>
        <v>2.0702314470610617</v>
      </c>
      <c r="N550" s="67">
        <f t="shared" si="67"/>
        <v>8.6259643627544236E-2</v>
      </c>
      <c r="O550" s="70">
        <f t="shared" si="68"/>
        <v>1</v>
      </c>
      <c r="P550" s="58">
        <f t="shared" si="69"/>
        <v>8</v>
      </c>
      <c r="Q550" s="58">
        <f t="shared" si="70"/>
        <v>2.0702314470610617</v>
      </c>
      <c r="R550" s="58">
        <f t="shared" si="71"/>
        <v>6.6759624481201172</v>
      </c>
      <c r="S550" s="67">
        <f t="shared" si="72"/>
        <v>0.74122106911736729</v>
      </c>
      <c r="T550" s="58" t="str">
        <f t="shared" si="73"/>
        <v>LightGBM</v>
      </c>
      <c r="U550" s="43">
        <v>224</v>
      </c>
      <c r="V550" s="43">
        <v>242.11051546953072</v>
      </c>
      <c r="W550" s="54">
        <v>0.11381403149664839</v>
      </c>
    </row>
    <row r="551" spans="1:23">
      <c r="A551" s="42" t="s">
        <v>311</v>
      </c>
      <c r="B551" s="43" t="s">
        <v>312</v>
      </c>
      <c r="C551" s="61" t="s">
        <v>254</v>
      </c>
      <c r="D551" s="43">
        <v>101</v>
      </c>
      <c r="E551" s="49">
        <v>22</v>
      </c>
      <c r="F551" s="49">
        <v>26</v>
      </c>
      <c r="G551" s="49">
        <v>22.054855237270612</v>
      </c>
      <c r="H551" s="49">
        <v>20.503782272338867</v>
      </c>
      <c r="I551" s="49">
        <v>22.054855237270612</v>
      </c>
      <c r="J551" s="49">
        <v>14.937480913832443</v>
      </c>
      <c r="K551" s="49">
        <v>29.172229560708779</v>
      </c>
      <c r="L551" s="49">
        <v>7.1173743234381686</v>
      </c>
      <c r="M551" s="64">
        <f t="shared" si="66"/>
        <v>5.4855237270611923E-2</v>
      </c>
      <c r="N551" s="67">
        <f t="shared" si="67"/>
        <v>2.4934198759369057E-3</v>
      </c>
      <c r="O551" s="70">
        <f t="shared" si="68"/>
        <v>1</v>
      </c>
      <c r="P551" s="58">
        <f t="shared" si="69"/>
        <v>4</v>
      </c>
      <c r="Q551" s="58">
        <f t="shared" si="70"/>
        <v>5.4855237270611923E-2</v>
      </c>
      <c r="R551" s="58">
        <f t="shared" si="71"/>
        <v>1.4962177276611328</v>
      </c>
      <c r="S551" s="67">
        <f t="shared" si="72"/>
        <v>0.98628619068234702</v>
      </c>
      <c r="T551" s="58" t="str">
        <f t="shared" si="73"/>
        <v>LightGBM</v>
      </c>
      <c r="U551" s="43">
        <v>224</v>
      </c>
      <c r="V551" s="43">
        <v>242.11051546953072</v>
      </c>
      <c r="W551" s="54">
        <v>0.11381403149664839</v>
      </c>
    </row>
    <row r="552" spans="1:23">
      <c r="A552" s="42" t="s">
        <v>311</v>
      </c>
      <c r="B552" s="43" t="s">
        <v>312</v>
      </c>
      <c r="C552" s="61" t="s">
        <v>255</v>
      </c>
      <c r="D552" s="43">
        <v>102</v>
      </c>
      <c r="E552" s="49">
        <v>18</v>
      </c>
      <c r="F552" s="49">
        <v>19</v>
      </c>
      <c r="G552" s="49">
        <v>24.422421519834678</v>
      </c>
      <c r="H552" s="49">
        <v>20.803207397460938</v>
      </c>
      <c r="I552" s="49">
        <v>24.422421519834678</v>
      </c>
      <c r="J552" s="49">
        <v>16.574144516889842</v>
      </c>
      <c r="K552" s="49">
        <v>32.270698522779512</v>
      </c>
      <c r="L552" s="49">
        <v>7.8482770029448368</v>
      </c>
      <c r="M552" s="64">
        <f t="shared" si="66"/>
        <v>6.4224215198346783</v>
      </c>
      <c r="N552" s="67">
        <f t="shared" si="67"/>
        <v>0.35680119554637102</v>
      </c>
      <c r="O552" s="70">
        <f t="shared" si="68"/>
        <v>1</v>
      </c>
      <c r="P552" s="58">
        <f t="shared" si="69"/>
        <v>1</v>
      </c>
      <c r="Q552" s="58">
        <f t="shared" si="70"/>
        <v>6.4224215198346783</v>
      </c>
      <c r="R552" s="58">
        <f t="shared" si="71"/>
        <v>2.8032073974609375</v>
      </c>
      <c r="S552" s="67">
        <f t="shared" si="72"/>
        <v>-5.4224215198346783</v>
      </c>
      <c r="T552" s="58" t="str">
        <f t="shared" si="73"/>
        <v>Seasonal naive</v>
      </c>
      <c r="U552" s="43">
        <v>224</v>
      </c>
      <c r="V552" s="43">
        <v>242.11051546953072</v>
      </c>
      <c r="W552" s="54">
        <v>0.11381403149664839</v>
      </c>
    </row>
    <row r="553" spans="1:23">
      <c r="A553" s="42" t="s">
        <v>311</v>
      </c>
      <c r="B553" s="43" t="s">
        <v>312</v>
      </c>
      <c r="C553" s="61" t="s">
        <v>256</v>
      </c>
      <c r="D553" s="43">
        <v>103</v>
      </c>
      <c r="E553" s="49">
        <v>23</v>
      </c>
      <c r="F553" s="49">
        <v>15</v>
      </c>
      <c r="G553" s="49">
        <v>21.840658647788644</v>
      </c>
      <c r="H553" s="49">
        <v>20.611137390136719</v>
      </c>
      <c r="I553" s="49">
        <v>21.840658647788644</v>
      </c>
      <c r="J553" s="49">
        <v>14.789409975128036</v>
      </c>
      <c r="K553" s="49">
        <v>28.891907320449249</v>
      </c>
      <c r="L553" s="49">
        <v>7.0512486726606074</v>
      </c>
      <c r="M553" s="64">
        <f t="shared" si="66"/>
        <v>1.1593413522113565</v>
      </c>
      <c r="N553" s="67">
        <f t="shared" si="67"/>
        <v>5.040614574831985E-2</v>
      </c>
      <c r="O553" s="70">
        <f t="shared" si="68"/>
        <v>1</v>
      </c>
      <c r="P553" s="58">
        <f t="shared" si="69"/>
        <v>8</v>
      </c>
      <c r="Q553" s="58">
        <f t="shared" si="70"/>
        <v>1.1593413522113565</v>
      </c>
      <c r="R553" s="58">
        <f t="shared" si="71"/>
        <v>2.3888626098632812</v>
      </c>
      <c r="S553" s="67">
        <f t="shared" si="72"/>
        <v>0.85508233097358044</v>
      </c>
      <c r="T553" s="58" t="str">
        <f t="shared" si="73"/>
        <v>LightGBM</v>
      </c>
      <c r="U553" s="43">
        <v>224</v>
      </c>
      <c r="V553" s="43">
        <v>242.11051546953072</v>
      </c>
      <c r="W553" s="54">
        <v>0.11381403149664839</v>
      </c>
    </row>
    <row r="554" spans="1:23">
      <c r="A554" s="42" t="s">
        <v>313</v>
      </c>
      <c r="B554" s="43" t="s">
        <v>312</v>
      </c>
      <c r="C554" s="61" t="s">
        <v>245</v>
      </c>
      <c r="D554" s="43">
        <v>92</v>
      </c>
      <c r="E554" s="49">
        <v>20</v>
      </c>
      <c r="F554" s="49">
        <v>20</v>
      </c>
      <c r="G554" s="49">
        <v>23.65919750945341</v>
      </c>
      <c r="H554" s="49">
        <v>21.473123550415039</v>
      </c>
      <c r="I554" s="49">
        <v>23.65919750945341</v>
      </c>
      <c r="J554" s="49">
        <v>16.046539031049882</v>
      </c>
      <c r="K554" s="49">
        <v>31.271855987856938</v>
      </c>
      <c r="L554" s="49">
        <v>7.6126584784035289</v>
      </c>
      <c r="M554" s="64">
        <f t="shared" si="66"/>
        <v>3.6591975094534099</v>
      </c>
      <c r="N554" s="67">
        <f t="shared" si="67"/>
        <v>0.18295987547267051</v>
      </c>
      <c r="O554" s="70">
        <f t="shared" si="68"/>
        <v>1</v>
      </c>
      <c r="P554" s="58">
        <f t="shared" si="69"/>
        <v>0</v>
      </c>
      <c r="Q554" s="58">
        <f t="shared" si="70"/>
        <v>3.6591975094534099</v>
      </c>
      <c r="R554" s="58">
        <f t="shared" si="71"/>
        <v>1.4731235504150391</v>
      </c>
      <c r="S554" s="67">
        <f t="shared" si="72"/>
        <v>0</v>
      </c>
      <c r="T554" s="58" t="str">
        <f t="shared" si="73"/>
        <v>Seasonal naive</v>
      </c>
      <c r="U554" s="43">
        <v>314</v>
      </c>
      <c r="V554" s="43">
        <v>308.36175169819705</v>
      </c>
      <c r="W554" s="54">
        <v>0.16444558572428741</v>
      </c>
    </row>
    <row r="555" spans="1:23">
      <c r="A555" s="42" t="s">
        <v>313</v>
      </c>
      <c r="B555" s="43" t="s">
        <v>312</v>
      </c>
      <c r="C555" s="61" t="s">
        <v>246</v>
      </c>
      <c r="D555" s="43">
        <v>93</v>
      </c>
      <c r="E555" s="49">
        <v>18</v>
      </c>
      <c r="F555" s="49">
        <v>20</v>
      </c>
      <c r="G555" s="49">
        <v>23.549618288048066</v>
      </c>
      <c r="H555" s="49">
        <v>21.506937026977539</v>
      </c>
      <c r="I555" s="49">
        <v>23.549618288048066</v>
      </c>
      <c r="J555" s="49">
        <v>15.970788533736975</v>
      </c>
      <c r="K555" s="49">
        <v>31.128448042359157</v>
      </c>
      <c r="L555" s="49">
        <v>7.5788297543110907</v>
      </c>
      <c r="M555" s="64">
        <f t="shared" si="66"/>
        <v>5.549618288048066</v>
      </c>
      <c r="N555" s="67">
        <f t="shared" si="67"/>
        <v>0.30831212711378142</v>
      </c>
      <c r="O555" s="70">
        <f t="shared" si="68"/>
        <v>1</v>
      </c>
      <c r="P555" s="58">
        <f t="shared" si="69"/>
        <v>2</v>
      </c>
      <c r="Q555" s="58">
        <f t="shared" si="70"/>
        <v>5.549618288048066</v>
      </c>
      <c r="R555" s="58">
        <f t="shared" si="71"/>
        <v>3.5069370269775391</v>
      </c>
      <c r="S555" s="67">
        <f t="shared" si="72"/>
        <v>-1.774809144024033</v>
      </c>
      <c r="T555" s="58" t="str">
        <f t="shared" si="73"/>
        <v>Seasonal naive</v>
      </c>
      <c r="U555" s="43">
        <v>314</v>
      </c>
      <c r="V555" s="43">
        <v>308.36175169819705</v>
      </c>
      <c r="W555" s="54">
        <v>0.16444558572428741</v>
      </c>
    </row>
    <row r="556" spans="1:23">
      <c r="A556" s="42" t="s">
        <v>313</v>
      </c>
      <c r="B556" s="43" t="s">
        <v>312</v>
      </c>
      <c r="C556" s="61" t="s">
        <v>247</v>
      </c>
      <c r="D556" s="43">
        <v>94</v>
      </c>
      <c r="E556" s="49">
        <v>22</v>
      </c>
      <c r="F556" s="49">
        <v>26</v>
      </c>
      <c r="G556" s="49">
        <v>24.388846139372298</v>
      </c>
      <c r="H556" s="49">
        <v>20.739990234375</v>
      </c>
      <c r="I556" s="49">
        <v>24.388846139372298</v>
      </c>
      <c r="J556" s="49">
        <v>16.550934352272161</v>
      </c>
      <c r="K556" s="49">
        <v>32.226757926472438</v>
      </c>
      <c r="L556" s="49">
        <v>7.8379117871001371</v>
      </c>
      <c r="M556" s="64">
        <f t="shared" si="66"/>
        <v>2.3888461393722977</v>
      </c>
      <c r="N556" s="67">
        <f t="shared" si="67"/>
        <v>0.10858391542601353</v>
      </c>
      <c r="O556" s="70">
        <f t="shared" si="68"/>
        <v>1</v>
      </c>
      <c r="P556" s="58">
        <f t="shared" si="69"/>
        <v>4</v>
      </c>
      <c r="Q556" s="58">
        <f t="shared" si="70"/>
        <v>2.3888461393722977</v>
      </c>
      <c r="R556" s="58">
        <f t="shared" si="71"/>
        <v>1.260009765625</v>
      </c>
      <c r="S556" s="67">
        <f t="shared" si="72"/>
        <v>0.40278846515692557</v>
      </c>
      <c r="T556" s="58" t="str">
        <f t="shared" si="73"/>
        <v>LSTM</v>
      </c>
      <c r="U556" s="43">
        <v>314</v>
      </c>
      <c r="V556" s="43">
        <v>308.36175169819705</v>
      </c>
      <c r="W556" s="54">
        <v>0.16444558572428741</v>
      </c>
    </row>
    <row r="557" spans="1:23">
      <c r="A557" s="42" t="s">
        <v>313</v>
      </c>
      <c r="B557" s="43" t="s">
        <v>312</v>
      </c>
      <c r="C557" s="61" t="s">
        <v>248</v>
      </c>
      <c r="D557" s="43">
        <v>95</v>
      </c>
      <c r="E557" s="49">
        <v>25</v>
      </c>
      <c r="F557" s="49">
        <v>19</v>
      </c>
      <c r="G557" s="49">
        <v>18.199044611787084</v>
      </c>
      <c r="H557" s="49">
        <v>23.88844108581543</v>
      </c>
      <c r="I557" s="49">
        <v>18.199044611787084</v>
      </c>
      <c r="J557" s="49">
        <v>12.272015977333837</v>
      </c>
      <c r="K557" s="49">
        <v>24.126073246240331</v>
      </c>
      <c r="L557" s="49">
        <v>5.9270286344532463</v>
      </c>
      <c r="M557" s="64">
        <f t="shared" si="66"/>
        <v>6.8009553882129161</v>
      </c>
      <c r="N557" s="67">
        <f t="shared" si="67"/>
        <v>0.27203821552851665</v>
      </c>
      <c r="O557" s="70">
        <f t="shared" si="68"/>
        <v>0</v>
      </c>
      <c r="P557" s="58">
        <f t="shared" si="69"/>
        <v>6</v>
      </c>
      <c r="Q557" s="58">
        <f t="shared" si="70"/>
        <v>6.8009553882129161</v>
      </c>
      <c r="R557" s="58">
        <f t="shared" si="71"/>
        <v>1.1115589141845703</v>
      </c>
      <c r="S557" s="67">
        <f t="shared" si="72"/>
        <v>-0.13349256470215276</v>
      </c>
      <c r="T557" s="58" t="str">
        <f t="shared" si="73"/>
        <v>LSTM</v>
      </c>
      <c r="U557" s="43">
        <v>314</v>
      </c>
      <c r="V557" s="43">
        <v>308.36175169819705</v>
      </c>
      <c r="W557" s="54">
        <v>0.16444558572428741</v>
      </c>
    </row>
    <row r="558" spans="1:23">
      <c r="A558" s="42" t="s">
        <v>313</v>
      </c>
      <c r="B558" s="43" t="s">
        <v>312</v>
      </c>
      <c r="C558" s="61" t="s">
        <v>249</v>
      </c>
      <c r="D558" s="43">
        <v>96</v>
      </c>
      <c r="E558" s="49">
        <v>27</v>
      </c>
      <c r="F558" s="49">
        <v>31</v>
      </c>
      <c r="G558" s="49">
        <v>23.364494689400019</v>
      </c>
      <c r="H558" s="49">
        <v>23.757778167724609</v>
      </c>
      <c r="I558" s="49">
        <v>23.364494689400019</v>
      </c>
      <c r="J558" s="49">
        <v>15.842815324198726</v>
      </c>
      <c r="K558" s="49">
        <v>30.886174054601312</v>
      </c>
      <c r="L558" s="49">
        <v>7.5216793652012921</v>
      </c>
      <c r="M558" s="64">
        <f t="shared" si="66"/>
        <v>3.6355053105999815</v>
      </c>
      <c r="N558" s="67">
        <f t="shared" si="67"/>
        <v>0.13464834483703636</v>
      </c>
      <c r="O558" s="70">
        <f t="shared" si="68"/>
        <v>1</v>
      </c>
      <c r="P558" s="58">
        <f t="shared" si="69"/>
        <v>4</v>
      </c>
      <c r="Q558" s="58">
        <f t="shared" si="70"/>
        <v>3.6355053105999815</v>
      </c>
      <c r="R558" s="58">
        <f t="shared" si="71"/>
        <v>3.2422218322753906</v>
      </c>
      <c r="S558" s="67">
        <f t="shared" si="72"/>
        <v>9.1123672350004625E-2</v>
      </c>
      <c r="T558" s="58" t="str">
        <f t="shared" si="73"/>
        <v>LSTM</v>
      </c>
      <c r="U558" s="43">
        <v>314</v>
      </c>
      <c r="V558" s="43">
        <v>308.36175169819705</v>
      </c>
      <c r="W558" s="54">
        <v>0.16444558572428741</v>
      </c>
    </row>
    <row r="559" spans="1:23">
      <c r="A559" s="42" t="s">
        <v>313</v>
      </c>
      <c r="B559" s="43" t="s">
        <v>312</v>
      </c>
      <c r="C559" s="61" t="s">
        <v>250</v>
      </c>
      <c r="D559" s="43">
        <v>97</v>
      </c>
      <c r="E559" s="49">
        <v>30</v>
      </c>
      <c r="F559" s="49">
        <v>24</v>
      </c>
      <c r="G559" s="49">
        <v>27.423288230717375</v>
      </c>
      <c r="H559" s="49">
        <v>25.198934555053711</v>
      </c>
      <c r="I559" s="49">
        <v>27.423288230717375</v>
      </c>
      <c r="J559" s="49">
        <v>18.648599352430594</v>
      </c>
      <c r="K559" s="49">
        <v>36.197977109004157</v>
      </c>
      <c r="L559" s="49">
        <v>8.7746888782867796</v>
      </c>
      <c r="M559" s="64">
        <f t="shared" si="66"/>
        <v>2.5767117692826247</v>
      </c>
      <c r="N559" s="67">
        <f t="shared" si="67"/>
        <v>8.5890392309420818E-2</v>
      </c>
      <c r="O559" s="70">
        <f t="shared" si="68"/>
        <v>1</v>
      </c>
      <c r="P559" s="58">
        <f t="shared" si="69"/>
        <v>6</v>
      </c>
      <c r="Q559" s="58">
        <f t="shared" si="70"/>
        <v>2.5767117692826247</v>
      </c>
      <c r="R559" s="58">
        <f t="shared" si="71"/>
        <v>4.8010654449462891</v>
      </c>
      <c r="S559" s="67">
        <f t="shared" si="72"/>
        <v>0.57054803845289581</v>
      </c>
      <c r="T559" s="58" t="str">
        <f t="shared" si="73"/>
        <v>LightGBM</v>
      </c>
      <c r="U559" s="43">
        <v>314</v>
      </c>
      <c r="V559" s="43">
        <v>308.36175169819705</v>
      </c>
      <c r="W559" s="54">
        <v>0.16444558572428741</v>
      </c>
    </row>
    <row r="560" spans="1:23">
      <c r="A560" s="42" t="s">
        <v>313</v>
      </c>
      <c r="B560" s="43" t="s">
        <v>312</v>
      </c>
      <c r="C560" s="61" t="s">
        <v>251</v>
      </c>
      <c r="D560" s="43">
        <v>98</v>
      </c>
      <c r="E560" s="49">
        <v>21</v>
      </c>
      <c r="F560" s="49">
        <v>31</v>
      </c>
      <c r="G560" s="49">
        <v>24.588610820775955</v>
      </c>
      <c r="H560" s="49">
        <v>27.799770355224609</v>
      </c>
      <c r="I560" s="49">
        <v>24.588610820775955</v>
      </c>
      <c r="J560" s="49">
        <v>16.689028726075982</v>
      </c>
      <c r="K560" s="49">
        <v>32.488192915475928</v>
      </c>
      <c r="L560" s="49">
        <v>7.8995820946999746</v>
      </c>
      <c r="M560" s="64">
        <f t="shared" si="66"/>
        <v>3.5886108207759548</v>
      </c>
      <c r="N560" s="67">
        <f t="shared" si="67"/>
        <v>0.17088622956075974</v>
      </c>
      <c r="O560" s="70">
        <f t="shared" si="68"/>
        <v>1</v>
      </c>
      <c r="P560" s="58">
        <f t="shared" si="69"/>
        <v>10</v>
      </c>
      <c r="Q560" s="58">
        <f t="shared" si="70"/>
        <v>3.5886108207759548</v>
      </c>
      <c r="R560" s="58">
        <f t="shared" si="71"/>
        <v>6.7997703552246094</v>
      </c>
      <c r="S560" s="67">
        <f t="shared" si="72"/>
        <v>0.64113891792240452</v>
      </c>
      <c r="T560" s="58" t="str">
        <f t="shared" si="73"/>
        <v>LightGBM</v>
      </c>
      <c r="U560" s="43">
        <v>314</v>
      </c>
      <c r="V560" s="43">
        <v>308.36175169819705</v>
      </c>
      <c r="W560" s="54">
        <v>0.16444558572428741</v>
      </c>
    </row>
    <row r="561" spans="1:23">
      <c r="A561" s="42" t="s">
        <v>313</v>
      </c>
      <c r="B561" s="43" t="s">
        <v>312</v>
      </c>
      <c r="C561" s="61" t="s">
        <v>252</v>
      </c>
      <c r="D561" s="43">
        <v>99</v>
      </c>
      <c r="E561" s="49">
        <v>35</v>
      </c>
      <c r="F561" s="49">
        <v>31</v>
      </c>
      <c r="G561" s="49">
        <v>25.137870040620932</v>
      </c>
      <c r="H561" s="49">
        <v>25.286760330200195</v>
      </c>
      <c r="I561" s="49">
        <v>25.137870040620932</v>
      </c>
      <c r="J561" s="49">
        <v>17.068723512399096</v>
      </c>
      <c r="K561" s="49">
        <v>33.207016568842768</v>
      </c>
      <c r="L561" s="49">
        <v>8.069146528221836</v>
      </c>
      <c r="M561" s="64">
        <f t="shared" si="66"/>
        <v>9.8621299593790681</v>
      </c>
      <c r="N561" s="67">
        <f t="shared" si="67"/>
        <v>0.28177514169654483</v>
      </c>
      <c r="O561" s="70">
        <f t="shared" si="68"/>
        <v>0</v>
      </c>
      <c r="P561" s="58">
        <f t="shared" si="69"/>
        <v>4</v>
      </c>
      <c r="Q561" s="58">
        <f t="shared" si="70"/>
        <v>9.8621299593790681</v>
      </c>
      <c r="R561" s="58">
        <f t="shared" si="71"/>
        <v>9.7132396697998047</v>
      </c>
      <c r="S561" s="67">
        <f t="shared" si="72"/>
        <v>-1.465532489844767</v>
      </c>
      <c r="T561" s="58" t="str">
        <f t="shared" si="73"/>
        <v>Seasonal naive</v>
      </c>
      <c r="U561" s="43">
        <v>314</v>
      </c>
      <c r="V561" s="43">
        <v>308.36175169819705</v>
      </c>
      <c r="W561" s="54">
        <v>0.16444558572428741</v>
      </c>
    </row>
    <row r="562" spans="1:23">
      <c r="A562" s="42" t="s">
        <v>313</v>
      </c>
      <c r="B562" s="43" t="s">
        <v>312</v>
      </c>
      <c r="C562" s="61" t="s">
        <v>253</v>
      </c>
      <c r="D562" s="43">
        <v>100</v>
      </c>
      <c r="E562" s="49">
        <v>31</v>
      </c>
      <c r="F562" s="49">
        <v>29</v>
      </c>
      <c r="G562" s="49">
        <v>27.454488196188201</v>
      </c>
      <c r="H562" s="49">
        <v>30.292333602905273</v>
      </c>
      <c r="I562" s="49">
        <v>27.454488196188201</v>
      </c>
      <c r="J562" s="49">
        <v>18.670167427748616</v>
      </c>
      <c r="K562" s="49">
        <v>36.238808964627786</v>
      </c>
      <c r="L562" s="49">
        <v>8.7843207684395832</v>
      </c>
      <c r="M562" s="64">
        <f t="shared" si="66"/>
        <v>3.5455118038117988</v>
      </c>
      <c r="N562" s="67">
        <f t="shared" si="67"/>
        <v>0.11437134851005802</v>
      </c>
      <c r="O562" s="70">
        <f t="shared" si="68"/>
        <v>1</v>
      </c>
      <c r="P562" s="58">
        <f t="shared" si="69"/>
        <v>2</v>
      </c>
      <c r="Q562" s="58">
        <f t="shared" si="70"/>
        <v>3.5455118038117988</v>
      </c>
      <c r="R562" s="58">
        <f t="shared" si="71"/>
        <v>0.70766639709472656</v>
      </c>
      <c r="S562" s="67">
        <f t="shared" si="72"/>
        <v>-0.77275590190589938</v>
      </c>
      <c r="T562" s="58" t="str">
        <f t="shared" si="73"/>
        <v>LSTM</v>
      </c>
      <c r="U562" s="43">
        <v>314</v>
      </c>
      <c r="V562" s="43">
        <v>308.36175169819705</v>
      </c>
      <c r="W562" s="54">
        <v>0.16444558572428741</v>
      </c>
    </row>
    <row r="563" spans="1:23">
      <c r="A563" s="42" t="s">
        <v>313</v>
      </c>
      <c r="B563" s="43" t="s">
        <v>312</v>
      </c>
      <c r="C563" s="61" t="s">
        <v>254</v>
      </c>
      <c r="D563" s="43">
        <v>101</v>
      </c>
      <c r="E563" s="49">
        <v>27</v>
      </c>
      <c r="F563" s="49">
        <v>35</v>
      </c>
      <c r="G563" s="49">
        <v>28.490999750976268</v>
      </c>
      <c r="H563" s="49">
        <v>30.601421356201172</v>
      </c>
      <c r="I563" s="49">
        <v>28.490999750976268</v>
      </c>
      <c r="J563" s="49">
        <v>19.386692556680948</v>
      </c>
      <c r="K563" s="49">
        <v>37.595306945271588</v>
      </c>
      <c r="L563" s="49">
        <v>9.104307194295318</v>
      </c>
      <c r="M563" s="64">
        <f t="shared" si="66"/>
        <v>1.4909997509762682</v>
      </c>
      <c r="N563" s="67">
        <f t="shared" si="67"/>
        <v>5.5222212999121049E-2</v>
      </c>
      <c r="O563" s="70">
        <f t="shared" si="68"/>
        <v>1</v>
      </c>
      <c r="P563" s="58">
        <f t="shared" si="69"/>
        <v>8</v>
      </c>
      <c r="Q563" s="58">
        <f t="shared" si="70"/>
        <v>1.4909997509762682</v>
      </c>
      <c r="R563" s="58">
        <f t="shared" si="71"/>
        <v>3.6014213562011719</v>
      </c>
      <c r="S563" s="67">
        <f t="shared" si="72"/>
        <v>0.81362503112796647</v>
      </c>
      <c r="T563" s="58" t="str">
        <f t="shared" si="73"/>
        <v>LightGBM</v>
      </c>
      <c r="U563" s="43">
        <v>314</v>
      </c>
      <c r="V563" s="43">
        <v>308.36175169819705</v>
      </c>
      <c r="W563" s="54">
        <v>0.16444558572428741</v>
      </c>
    </row>
    <row r="564" spans="1:23">
      <c r="A564" s="42" t="s">
        <v>313</v>
      </c>
      <c r="B564" s="43" t="s">
        <v>312</v>
      </c>
      <c r="C564" s="61" t="s">
        <v>255</v>
      </c>
      <c r="D564" s="43">
        <v>102</v>
      </c>
      <c r="E564" s="49">
        <v>30</v>
      </c>
      <c r="F564" s="49">
        <v>29</v>
      </c>
      <c r="G564" s="49">
        <v>27.783733121671776</v>
      </c>
      <c r="H564" s="49">
        <v>29.35637092590332</v>
      </c>
      <c r="I564" s="49">
        <v>27.783733121671776</v>
      </c>
      <c r="J564" s="49">
        <v>18.897769581909522</v>
      </c>
      <c r="K564" s="49">
        <v>36.669696661434031</v>
      </c>
      <c r="L564" s="49">
        <v>8.8859635397622529</v>
      </c>
      <c r="M564" s="64">
        <f t="shared" si="66"/>
        <v>2.2162668783282236</v>
      </c>
      <c r="N564" s="67">
        <f t="shared" si="67"/>
        <v>7.387556261094079E-2</v>
      </c>
      <c r="O564" s="70">
        <f t="shared" si="68"/>
        <v>1</v>
      </c>
      <c r="P564" s="58">
        <f t="shared" si="69"/>
        <v>1</v>
      </c>
      <c r="Q564" s="58">
        <f t="shared" si="70"/>
        <v>2.2162668783282236</v>
      </c>
      <c r="R564" s="58">
        <f t="shared" si="71"/>
        <v>0.64362907409667969</v>
      </c>
      <c r="S564" s="67">
        <f t="shared" si="72"/>
        <v>-1.2162668783282236</v>
      </c>
      <c r="T564" s="58" t="str">
        <f t="shared" si="73"/>
        <v>LSTM</v>
      </c>
      <c r="U564" s="43">
        <v>314</v>
      </c>
      <c r="V564" s="43">
        <v>308.36175169819705</v>
      </c>
      <c r="W564" s="54">
        <v>0.16444558572428741</v>
      </c>
    </row>
    <row r="565" spans="1:23">
      <c r="A565" s="42" t="s">
        <v>313</v>
      </c>
      <c r="B565" s="43" t="s">
        <v>312</v>
      </c>
      <c r="C565" s="61" t="s">
        <v>256</v>
      </c>
      <c r="D565" s="43">
        <v>103</v>
      </c>
      <c r="E565" s="49">
        <v>28</v>
      </c>
      <c r="F565" s="49">
        <v>38</v>
      </c>
      <c r="G565" s="49">
        <v>34.321560299185627</v>
      </c>
      <c r="H565" s="49">
        <v>29.945791244506836</v>
      </c>
      <c r="I565" s="49">
        <v>34.321560299185627</v>
      </c>
      <c r="J565" s="49">
        <v>23.417272948433265</v>
      </c>
      <c r="K565" s="49">
        <v>45.22584764993799</v>
      </c>
      <c r="L565" s="49">
        <v>10.904287350752362</v>
      </c>
      <c r="M565" s="64">
        <f t="shared" si="66"/>
        <v>6.3215602991856272</v>
      </c>
      <c r="N565" s="67">
        <f t="shared" si="67"/>
        <v>0.22577001068520097</v>
      </c>
      <c r="O565" s="70">
        <f t="shared" si="68"/>
        <v>1</v>
      </c>
      <c r="P565" s="58">
        <f t="shared" si="69"/>
        <v>10</v>
      </c>
      <c r="Q565" s="58">
        <f t="shared" si="70"/>
        <v>6.3215602991856272</v>
      </c>
      <c r="R565" s="58">
        <f t="shared" si="71"/>
        <v>1.9457912445068359</v>
      </c>
      <c r="S565" s="67">
        <f t="shared" si="72"/>
        <v>0.36784397008143732</v>
      </c>
      <c r="T565" s="58" t="str">
        <f t="shared" si="73"/>
        <v>LSTM</v>
      </c>
      <c r="U565" s="43">
        <v>314</v>
      </c>
      <c r="V565" s="43">
        <v>308.36175169819705</v>
      </c>
      <c r="W565" s="54">
        <v>0.16444558572428741</v>
      </c>
    </row>
    <row r="566" spans="1:23">
      <c r="A566" s="42" t="s">
        <v>314</v>
      </c>
      <c r="B566" s="43" t="s">
        <v>312</v>
      </c>
      <c r="C566" s="61" t="s">
        <v>245</v>
      </c>
      <c r="D566" s="43">
        <v>92</v>
      </c>
      <c r="E566" s="49">
        <v>38</v>
      </c>
      <c r="F566" s="49">
        <v>34</v>
      </c>
      <c r="G566" s="49">
        <v>39.329863296700005</v>
      </c>
      <c r="H566" s="49">
        <v>39.530609130859375</v>
      </c>
      <c r="I566" s="49">
        <v>39.329863296700005</v>
      </c>
      <c r="J566" s="49">
        <v>26.879438839830328</v>
      </c>
      <c r="K566" s="49">
        <v>51.780287753569681</v>
      </c>
      <c r="L566" s="49">
        <v>12.450424456869678</v>
      </c>
      <c r="M566" s="64">
        <f t="shared" si="66"/>
        <v>1.3298632967000046</v>
      </c>
      <c r="N566" s="67">
        <f t="shared" si="67"/>
        <v>3.499640254473696E-2</v>
      </c>
      <c r="O566" s="70">
        <f t="shared" si="68"/>
        <v>1</v>
      </c>
      <c r="P566" s="58">
        <f t="shared" si="69"/>
        <v>4</v>
      </c>
      <c r="Q566" s="58">
        <f t="shared" si="70"/>
        <v>1.3298632967000046</v>
      </c>
      <c r="R566" s="58">
        <f t="shared" si="71"/>
        <v>1.530609130859375</v>
      </c>
      <c r="S566" s="67">
        <f t="shared" si="72"/>
        <v>0.66753417582499885</v>
      </c>
      <c r="T566" s="58" t="str">
        <f t="shared" si="73"/>
        <v>LightGBM</v>
      </c>
      <c r="U566" s="43">
        <v>521</v>
      </c>
      <c r="V566" s="43">
        <v>519.48028888915815</v>
      </c>
      <c r="W566" s="54">
        <v>0.17922579244638687</v>
      </c>
    </row>
    <row r="567" spans="1:23">
      <c r="A567" s="42" t="s">
        <v>314</v>
      </c>
      <c r="B567" s="43" t="s">
        <v>312</v>
      </c>
      <c r="C567" s="61" t="s">
        <v>246</v>
      </c>
      <c r="D567" s="43">
        <v>93</v>
      </c>
      <c r="E567" s="49">
        <v>38</v>
      </c>
      <c r="F567" s="49">
        <v>31</v>
      </c>
      <c r="G567" s="49">
        <v>39.150169145919378</v>
      </c>
      <c r="H567" s="49">
        <v>37.898757934570312</v>
      </c>
      <c r="I567" s="49">
        <v>39.150169145919378</v>
      </c>
      <c r="J567" s="49">
        <v>26.755218927411889</v>
      </c>
      <c r="K567" s="49">
        <v>51.545119364426867</v>
      </c>
      <c r="L567" s="49">
        <v>12.394950218507491</v>
      </c>
      <c r="M567" s="64">
        <f t="shared" si="66"/>
        <v>1.1501691459193779</v>
      </c>
      <c r="N567" s="67">
        <f t="shared" si="67"/>
        <v>3.0267609103141524E-2</v>
      </c>
      <c r="O567" s="70">
        <f t="shared" si="68"/>
        <v>1</v>
      </c>
      <c r="P567" s="58">
        <f t="shared" si="69"/>
        <v>7</v>
      </c>
      <c r="Q567" s="58">
        <f t="shared" si="70"/>
        <v>1.1501691459193779</v>
      </c>
      <c r="R567" s="58">
        <f t="shared" si="71"/>
        <v>0.1012420654296875</v>
      </c>
      <c r="S567" s="67">
        <f t="shared" si="72"/>
        <v>0.83569012201151738</v>
      </c>
      <c r="T567" s="58" t="str">
        <f t="shared" si="73"/>
        <v>LSTM</v>
      </c>
      <c r="U567" s="43">
        <v>521</v>
      </c>
      <c r="V567" s="43">
        <v>519.48028888915815</v>
      </c>
      <c r="W567" s="54">
        <v>0.17922579244638687</v>
      </c>
    </row>
    <row r="568" spans="1:23">
      <c r="A568" s="42" t="s">
        <v>314</v>
      </c>
      <c r="B568" s="43" t="s">
        <v>312</v>
      </c>
      <c r="C568" s="61" t="s">
        <v>247</v>
      </c>
      <c r="D568" s="43">
        <v>94</v>
      </c>
      <c r="E568" s="49">
        <v>45</v>
      </c>
      <c r="F568" s="49">
        <v>38</v>
      </c>
      <c r="G568" s="49">
        <v>36.836525021846874</v>
      </c>
      <c r="H568" s="49">
        <v>37.015434265136719</v>
      </c>
      <c r="I568" s="49">
        <v>36.836525021846874</v>
      </c>
      <c r="J568" s="49">
        <v>25.155830916109352</v>
      </c>
      <c r="K568" s="49">
        <v>48.517219127584397</v>
      </c>
      <c r="L568" s="49">
        <v>11.680694105737524</v>
      </c>
      <c r="M568" s="64">
        <f t="shared" si="66"/>
        <v>8.1634749781531255</v>
      </c>
      <c r="N568" s="67">
        <f t="shared" si="67"/>
        <v>0.18141055507006945</v>
      </c>
      <c r="O568" s="70">
        <f t="shared" si="68"/>
        <v>1</v>
      </c>
      <c r="P568" s="58">
        <f t="shared" si="69"/>
        <v>7</v>
      </c>
      <c r="Q568" s="58">
        <f t="shared" si="70"/>
        <v>8.1634749781531255</v>
      </c>
      <c r="R568" s="58">
        <f t="shared" si="71"/>
        <v>7.9845657348632812</v>
      </c>
      <c r="S568" s="67">
        <f t="shared" si="72"/>
        <v>-0.16621071116473218</v>
      </c>
      <c r="T568" s="58" t="str">
        <f t="shared" si="73"/>
        <v>Seasonal naive</v>
      </c>
      <c r="U568" s="43">
        <v>521</v>
      </c>
      <c r="V568" s="43">
        <v>519.48028888915815</v>
      </c>
      <c r="W568" s="54">
        <v>0.17922579244638687</v>
      </c>
    </row>
    <row r="569" spans="1:23">
      <c r="A569" s="42" t="s">
        <v>314</v>
      </c>
      <c r="B569" s="43" t="s">
        <v>312</v>
      </c>
      <c r="C569" s="61" t="s">
        <v>248</v>
      </c>
      <c r="D569" s="43">
        <v>95</v>
      </c>
      <c r="E569" s="49">
        <v>49</v>
      </c>
      <c r="F569" s="49">
        <v>38</v>
      </c>
      <c r="G569" s="49">
        <v>38.797988901061991</v>
      </c>
      <c r="H569" s="49">
        <v>40.428600311279297</v>
      </c>
      <c r="I569" s="49">
        <v>38.797988901061991</v>
      </c>
      <c r="J569" s="49">
        <v>26.511761925714055</v>
      </c>
      <c r="K569" s="49">
        <v>51.084215876409928</v>
      </c>
      <c r="L569" s="49">
        <v>12.286226975347937</v>
      </c>
      <c r="M569" s="64">
        <f t="shared" si="66"/>
        <v>10.202011098938009</v>
      </c>
      <c r="N569" s="67">
        <f t="shared" si="67"/>
        <v>0.20820430814159202</v>
      </c>
      <c r="O569" s="70">
        <f t="shared" si="68"/>
        <v>1</v>
      </c>
      <c r="P569" s="58">
        <f t="shared" si="69"/>
        <v>11</v>
      </c>
      <c r="Q569" s="58">
        <f t="shared" si="70"/>
        <v>10.202011098938009</v>
      </c>
      <c r="R569" s="58">
        <f t="shared" si="71"/>
        <v>8.5713996887207031</v>
      </c>
      <c r="S569" s="67">
        <f t="shared" si="72"/>
        <v>7.2544445551090075E-2</v>
      </c>
      <c r="T569" s="58" t="str">
        <f t="shared" si="73"/>
        <v>LSTM</v>
      </c>
      <c r="U569" s="43">
        <v>521</v>
      </c>
      <c r="V569" s="43">
        <v>519.48028888915815</v>
      </c>
      <c r="W569" s="54">
        <v>0.17922579244638687</v>
      </c>
    </row>
    <row r="570" spans="1:23">
      <c r="A570" s="42" t="s">
        <v>314</v>
      </c>
      <c r="B570" s="43" t="s">
        <v>312</v>
      </c>
      <c r="C570" s="61" t="s">
        <v>249</v>
      </c>
      <c r="D570" s="43">
        <v>96</v>
      </c>
      <c r="E570" s="49">
        <v>42</v>
      </c>
      <c r="F570" s="49">
        <v>39</v>
      </c>
      <c r="G570" s="49">
        <v>42.127283309422531</v>
      </c>
      <c r="H570" s="49">
        <v>42.620040893554688</v>
      </c>
      <c r="I570" s="49">
        <v>42.127283309422531</v>
      </c>
      <c r="J570" s="49">
        <v>28.813253977765513</v>
      </c>
      <c r="K570" s="49">
        <v>55.441312641079548</v>
      </c>
      <c r="L570" s="49">
        <v>13.31402933165702</v>
      </c>
      <c r="M570" s="64">
        <f t="shared" si="66"/>
        <v>0.12728330942253052</v>
      </c>
      <c r="N570" s="67">
        <f t="shared" si="67"/>
        <v>3.0305549862507269E-3</v>
      </c>
      <c r="O570" s="70">
        <f t="shared" si="68"/>
        <v>1</v>
      </c>
      <c r="P570" s="58">
        <f t="shared" si="69"/>
        <v>3</v>
      </c>
      <c r="Q570" s="58">
        <f t="shared" si="70"/>
        <v>0.12728330942253052</v>
      </c>
      <c r="R570" s="58">
        <f t="shared" si="71"/>
        <v>0.6200408935546875</v>
      </c>
      <c r="S570" s="67">
        <f t="shared" si="72"/>
        <v>0.95757223019248983</v>
      </c>
      <c r="T570" s="58" t="str">
        <f t="shared" si="73"/>
        <v>LightGBM</v>
      </c>
      <c r="U570" s="43">
        <v>521</v>
      </c>
      <c r="V570" s="43">
        <v>519.48028888915815</v>
      </c>
      <c r="W570" s="54">
        <v>0.17922579244638687</v>
      </c>
    </row>
    <row r="571" spans="1:23">
      <c r="A571" s="42" t="s">
        <v>314</v>
      </c>
      <c r="B571" s="43" t="s">
        <v>312</v>
      </c>
      <c r="C571" s="61" t="s">
        <v>250</v>
      </c>
      <c r="D571" s="43">
        <v>97</v>
      </c>
      <c r="E571" s="49">
        <v>36</v>
      </c>
      <c r="F571" s="49">
        <v>58</v>
      </c>
      <c r="G571" s="49">
        <v>43.648704763608066</v>
      </c>
      <c r="H571" s="49">
        <v>42.800548553466797</v>
      </c>
      <c r="I571" s="49">
        <v>43.648704763608066</v>
      </c>
      <c r="J571" s="49">
        <v>29.864990158211281</v>
      </c>
      <c r="K571" s="49">
        <v>57.432419369004847</v>
      </c>
      <c r="L571" s="49">
        <v>13.783714605396785</v>
      </c>
      <c r="M571" s="64">
        <f t="shared" si="66"/>
        <v>7.6487047636080661</v>
      </c>
      <c r="N571" s="67">
        <f t="shared" si="67"/>
        <v>0.21246402121133517</v>
      </c>
      <c r="O571" s="70">
        <f t="shared" si="68"/>
        <v>1</v>
      </c>
      <c r="P571" s="58">
        <f t="shared" si="69"/>
        <v>22</v>
      </c>
      <c r="Q571" s="58">
        <f t="shared" si="70"/>
        <v>7.6487047636080661</v>
      </c>
      <c r="R571" s="58">
        <f t="shared" si="71"/>
        <v>6.8005485534667969</v>
      </c>
      <c r="S571" s="67">
        <f t="shared" si="72"/>
        <v>0.65233160165417881</v>
      </c>
      <c r="T571" s="58" t="str">
        <f t="shared" si="73"/>
        <v>LSTM</v>
      </c>
      <c r="U571" s="43">
        <v>521</v>
      </c>
      <c r="V571" s="43">
        <v>519.48028888915815</v>
      </c>
      <c r="W571" s="54">
        <v>0.17922579244638687</v>
      </c>
    </row>
    <row r="572" spans="1:23">
      <c r="A572" s="42" t="s">
        <v>314</v>
      </c>
      <c r="B572" s="43" t="s">
        <v>312</v>
      </c>
      <c r="C572" s="61" t="s">
        <v>251</v>
      </c>
      <c r="D572" s="43">
        <v>98</v>
      </c>
      <c r="E572" s="49">
        <v>33</v>
      </c>
      <c r="F572" s="49">
        <v>54</v>
      </c>
      <c r="G572" s="49">
        <v>42.692865964865327</v>
      </c>
      <c r="H572" s="49">
        <v>40.323879241943359</v>
      </c>
      <c r="I572" s="49">
        <v>42.692865964865327</v>
      </c>
      <c r="J572" s="49">
        <v>29.204232914026285</v>
      </c>
      <c r="K572" s="49">
        <v>56.181499015704368</v>
      </c>
      <c r="L572" s="49">
        <v>13.488633050839042</v>
      </c>
      <c r="M572" s="64">
        <f t="shared" si="66"/>
        <v>9.6928659648653266</v>
      </c>
      <c r="N572" s="67">
        <f t="shared" si="67"/>
        <v>0.29372321105652505</v>
      </c>
      <c r="O572" s="70">
        <f t="shared" si="68"/>
        <v>1</v>
      </c>
      <c r="P572" s="58">
        <f t="shared" si="69"/>
        <v>21</v>
      </c>
      <c r="Q572" s="58">
        <f t="shared" si="70"/>
        <v>9.6928659648653266</v>
      </c>
      <c r="R572" s="58">
        <f t="shared" si="71"/>
        <v>7.3238792419433594</v>
      </c>
      <c r="S572" s="67">
        <f t="shared" si="72"/>
        <v>0.53843495405403208</v>
      </c>
      <c r="T572" s="58" t="str">
        <f t="shared" si="73"/>
        <v>LSTM</v>
      </c>
      <c r="U572" s="43">
        <v>521</v>
      </c>
      <c r="V572" s="43">
        <v>519.48028888915815</v>
      </c>
      <c r="W572" s="54">
        <v>0.17922579244638687</v>
      </c>
    </row>
    <row r="573" spans="1:23">
      <c r="A573" s="42" t="s">
        <v>314</v>
      </c>
      <c r="B573" s="43" t="s">
        <v>312</v>
      </c>
      <c r="C573" s="61" t="s">
        <v>252</v>
      </c>
      <c r="D573" s="43">
        <v>99</v>
      </c>
      <c r="E573" s="49">
        <v>54</v>
      </c>
      <c r="F573" s="49">
        <v>49</v>
      </c>
      <c r="G573" s="49">
        <v>38.021202155224977</v>
      </c>
      <c r="H573" s="49">
        <v>38.670253753662109</v>
      </c>
      <c r="I573" s="49">
        <v>38.021202155224977</v>
      </c>
      <c r="J573" s="49">
        <v>25.974780721170127</v>
      </c>
      <c r="K573" s="49">
        <v>50.067623589279826</v>
      </c>
      <c r="L573" s="49">
        <v>12.046421434054848</v>
      </c>
      <c r="M573" s="64">
        <f t="shared" si="66"/>
        <v>15.978797844775023</v>
      </c>
      <c r="N573" s="67">
        <f t="shared" si="67"/>
        <v>0.29590366379213007</v>
      </c>
      <c r="O573" s="70">
        <f t="shared" si="68"/>
        <v>0</v>
      </c>
      <c r="P573" s="58">
        <f t="shared" si="69"/>
        <v>5</v>
      </c>
      <c r="Q573" s="58">
        <f t="shared" si="70"/>
        <v>15.978797844775023</v>
      </c>
      <c r="R573" s="58">
        <f t="shared" si="71"/>
        <v>15.329746246337891</v>
      </c>
      <c r="S573" s="67">
        <f t="shared" si="72"/>
        <v>-2.1957595689550047</v>
      </c>
      <c r="T573" s="58" t="str">
        <f t="shared" si="73"/>
        <v>Seasonal naive</v>
      </c>
      <c r="U573" s="43">
        <v>521</v>
      </c>
      <c r="V573" s="43">
        <v>519.48028888915815</v>
      </c>
      <c r="W573" s="54">
        <v>0.17922579244638687</v>
      </c>
    </row>
    <row r="574" spans="1:23">
      <c r="A574" s="42" t="s">
        <v>314</v>
      </c>
      <c r="B574" s="43" t="s">
        <v>312</v>
      </c>
      <c r="C574" s="61" t="s">
        <v>253</v>
      </c>
      <c r="D574" s="43">
        <v>100</v>
      </c>
      <c r="E574" s="49">
        <v>58</v>
      </c>
      <c r="F574" s="49">
        <v>52</v>
      </c>
      <c r="G574" s="49">
        <v>44.89610943416146</v>
      </c>
      <c r="H574" s="49">
        <v>44.404056549072266</v>
      </c>
      <c r="I574" s="49">
        <v>44.89610943416146</v>
      </c>
      <c r="J574" s="49">
        <v>30.727302583258794</v>
      </c>
      <c r="K574" s="49">
        <v>59.064916285064129</v>
      </c>
      <c r="L574" s="49">
        <v>14.168806850902666</v>
      </c>
      <c r="M574" s="64">
        <f t="shared" si="66"/>
        <v>13.10389056583854</v>
      </c>
      <c r="N574" s="67">
        <f t="shared" si="67"/>
        <v>0.22592914768687139</v>
      </c>
      <c r="O574" s="70">
        <f t="shared" si="68"/>
        <v>1</v>
      </c>
      <c r="P574" s="58">
        <f t="shared" si="69"/>
        <v>6</v>
      </c>
      <c r="Q574" s="58">
        <f t="shared" si="70"/>
        <v>13.10389056583854</v>
      </c>
      <c r="R574" s="58">
        <f t="shared" si="71"/>
        <v>13.595943450927734</v>
      </c>
      <c r="S574" s="67">
        <f t="shared" si="72"/>
        <v>-1.18398176097309</v>
      </c>
      <c r="T574" s="58" t="str">
        <f t="shared" si="73"/>
        <v>Seasonal naive</v>
      </c>
      <c r="U574" s="43">
        <v>521</v>
      </c>
      <c r="V574" s="43">
        <v>519.48028888915815</v>
      </c>
      <c r="W574" s="54">
        <v>0.17922579244638687</v>
      </c>
    </row>
    <row r="575" spans="1:23">
      <c r="A575" s="42" t="s">
        <v>314</v>
      </c>
      <c r="B575" s="43" t="s">
        <v>312</v>
      </c>
      <c r="C575" s="61" t="s">
        <v>254</v>
      </c>
      <c r="D575" s="43">
        <v>101</v>
      </c>
      <c r="E575" s="49">
        <v>45</v>
      </c>
      <c r="F575" s="49">
        <v>49</v>
      </c>
      <c r="G575" s="49">
        <v>49.131799129019093</v>
      </c>
      <c r="H575" s="49">
        <v>49.297023773193359</v>
      </c>
      <c r="I575" s="49">
        <v>49.131799129019093</v>
      </c>
      <c r="J575" s="49">
        <v>33.655372309742233</v>
      </c>
      <c r="K575" s="49">
        <v>64.608225948295953</v>
      </c>
      <c r="L575" s="49">
        <v>15.476426819276858</v>
      </c>
      <c r="M575" s="64">
        <f t="shared" si="66"/>
        <v>4.1317991290190932</v>
      </c>
      <c r="N575" s="67">
        <f t="shared" si="67"/>
        <v>9.1817758422646514E-2</v>
      </c>
      <c r="O575" s="70">
        <f t="shared" si="68"/>
        <v>1</v>
      </c>
      <c r="P575" s="58">
        <f t="shared" si="69"/>
        <v>4</v>
      </c>
      <c r="Q575" s="58">
        <f t="shared" si="70"/>
        <v>4.1317991290190932</v>
      </c>
      <c r="R575" s="58">
        <f t="shared" si="71"/>
        <v>4.2970237731933594</v>
      </c>
      <c r="S575" s="67">
        <f t="shared" si="72"/>
        <v>-3.2949782254773297E-2</v>
      </c>
      <c r="T575" s="58" t="str">
        <f t="shared" si="73"/>
        <v>Seasonal naive</v>
      </c>
      <c r="U575" s="43">
        <v>521</v>
      </c>
      <c r="V575" s="43">
        <v>519.48028888915815</v>
      </c>
      <c r="W575" s="54">
        <v>0.17922579244638687</v>
      </c>
    </row>
    <row r="576" spans="1:23">
      <c r="A576" s="42" t="s">
        <v>314</v>
      </c>
      <c r="B576" s="43" t="s">
        <v>312</v>
      </c>
      <c r="C576" s="61" t="s">
        <v>255</v>
      </c>
      <c r="D576" s="43">
        <v>102</v>
      </c>
      <c r="E576" s="49">
        <v>41</v>
      </c>
      <c r="F576" s="49">
        <v>52</v>
      </c>
      <c r="G576" s="49">
        <v>51.29206011953621</v>
      </c>
      <c r="H576" s="49">
        <v>46.547470092773438</v>
      </c>
      <c r="I576" s="49">
        <v>51.29206011953621</v>
      </c>
      <c r="J576" s="49">
        <v>35.14872882623014</v>
      </c>
      <c r="K576" s="49">
        <v>67.435391412842279</v>
      </c>
      <c r="L576" s="49">
        <v>16.143331293306073</v>
      </c>
      <c r="M576" s="64">
        <f t="shared" si="66"/>
        <v>10.29206011953621</v>
      </c>
      <c r="N576" s="67">
        <f t="shared" si="67"/>
        <v>0.25102585657405391</v>
      </c>
      <c r="O576" s="70">
        <f t="shared" si="68"/>
        <v>1</v>
      </c>
      <c r="P576" s="58">
        <f t="shared" si="69"/>
        <v>11</v>
      </c>
      <c r="Q576" s="58">
        <f t="shared" si="70"/>
        <v>10.29206011953621</v>
      </c>
      <c r="R576" s="58">
        <f t="shared" si="71"/>
        <v>5.5474700927734375</v>
      </c>
      <c r="S576" s="67">
        <f t="shared" si="72"/>
        <v>6.4358170951253624E-2</v>
      </c>
      <c r="T576" s="58" t="str">
        <f t="shared" si="73"/>
        <v>LSTM</v>
      </c>
      <c r="U576" s="43">
        <v>521</v>
      </c>
      <c r="V576" s="43">
        <v>519.48028888915815</v>
      </c>
      <c r="W576" s="54">
        <v>0.17922579244638687</v>
      </c>
    </row>
    <row r="577" spans="1:23">
      <c r="A577" s="42" t="s">
        <v>314</v>
      </c>
      <c r="B577" s="43" t="s">
        <v>312</v>
      </c>
      <c r="C577" s="61" t="s">
        <v>256</v>
      </c>
      <c r="D577" s="43">
        <v>103</v>
      </c>
      <c r="E577" s="49">
        <v>42</v>
      </c>
      <c r="F577" s="49">
        <v>47</v>
      </c>
      <c r="G577" s="49">
        <v>53.555717647792243</v>
      </c>
      <c r="H577" s="49">
        <v>45.7337646484375</v>
      </c>
      <c r="I577" s="49">
        <v>53.555717647792243</v>
      </c>
      <c r="J577" s="49">
        <v>36.7135618421283</v>
      </c>
      <c r="K577" s="49">
        <v>70.397873453456185</v>
      </c>
      <c r="L577" s="49">
        <v>16.842155805663946</v>
      </c>
      <c r="M577" s="64">
        <f t="shared" si="66"/>
        <v>11.555717647792243</v>
      </c>
      <c r="N577" s="67">
        <f t="shared" si="67"/>
        <v>0.27513613447124385</v>
      </c>
      <c r="O577" s="70">
        <f t="shared" si="68"/>
        <v>1</v>
      </c>
      <c r="P577" s="58">
        <f t="shared" si="69"/>
        <v>5</v>
      </c>
      <c r="Q577" s="58">
        <f t="shared" si="70"/>
        <v>11.555717647792243</v>
      </c>
      <c r="R577" s="58">
        <f t="shared" si="71"/>
        <v>3.7337646484375</v>
      </c>
      <c r="S577" s="67">
        <f t="shared" si="72"/>
        <v>-1.3111435295584486</v>
      </c>
      <c r="T577" s="58" t="str">
        <f t="shared" si="73"/>
        <v>LSTM</v>
      </c>
      <c r="U577" s="43">
        <v>521</v>
      </c>
      <c r="V577" s="43">
        <v>519.48028888915815</v>
      </c>
      <c r="W577" s="54">
        <v>0.17922579244638687</v>
      </c>
    </row>
    <row r="578" spans="1:23">
      <c r="A578" s="42" t="s">
        <v>315</v>
      </c>
      <c r="B578" s="43" t="s">
        <v>312</v>
      </c>
      <c r="C578" s="61" t="s">
        <v>245</v>
      </c>
      <c r="D578" s="43">
        <v>92</v>
      </c>
      <c r="E578" s="49">
        <v>33</v>
      </c>
      <c r="F578" s="49">
        <v>17</v>
      </c>
      <c r="G578" s="49">
        <v>23.761453993331354</v>
      </c>
      <c r="H578" s="49">
        <v>23.110177993774414</v>
      </c>
      <c r="I578" s="49">
        <v>23.761453993331354</v>
      </c>
      <c r="J578" s="49">
        <v>16.117227428064222</v>
      </c>
      <c r="K578" s="49">
        <v>31.405680558598487</v>
      </c>
      <c r="L578" s="49">
        <v>7.6442265652671324</v>
      </c>
      <c r="M578" s="64">
        <f t="shared" si="66"/>
        <v>9.2385460066686456</v>
      </c>
      <c r="N578" s="67">
        <f t="shared" si="67"/>
        <v>0.27995593959601955</v>
      </c>
      <c r="O578" s="70">
        <f t="shared" si="68"/>
        <v>0</v>
      </c>
      <c r="P578" s="58">
        <f t="shared" si="69"/>
        <v>16</v>
      </c>
      <c r="Q578" s="58">
        <f t="shared" si="70"/>
        <v>9.2385460066686456</v>
      </c>
      <c r="R578" s="58">
        <f t="shared" si="71"/>
        <v>9.8898220062255859</v>
      </c>
      <c r="S578" s="67">
        <f t="shared" si="72"/>
        <v>0.42259087458320965</v>
      </c>
      <c r="T578" s="58" t="str">
        <f t="shared" si="73"/>
        <v>LightGBM</v>
      </c>
      <c r="U578" s="43">
        <v>346</v>
      </c>
      <c r="V578" s="43">
        <v>333.04771836728492</v>
      </c>
      <c r="W578" s="54">
        <v>0.21974236630222554</v>
      </c>
    </row>
    <row r="579" spans="1:23">
      <c r="A579" s="42" t="s">
        <v>315</v>
      </c>
      <c r="B579" s="43" t="s">
        <v>312</v>
      </c>
      <c r="C579" s="61" t="s">
        <v>246</v>
      </c>
      <c r="D579" s="43">
        <v>93</v>
      </c>
      <c r="E579" s="49">
        <v>33</v>
      </c>
      <c r="F579" s="49">
        <v>31</v>
      </c>
      <c r="G579" s="49">
        <v>26.360728355107927</v>
      </c>
      <c r="H579" s="49">
        <v>27.146089553833008</v>
      </c>
      <c r="I579" s="49">
        <v>26.360728355107927</v>
      </c>
      <c r="J579" s="49">
        <v>17.914067404038516</v>
      </c>
      <c r="K579" s="49">
        <v>34.807389306177342</v>
      </c>
      <c r="L579" s="49">
        <v>8.4466609510694113</v>
      </c>
      <c r="M579" s="64">
        <f t="shared" si="66"/>
        <v>6.639271644892073</v>
      </c>
      <c r="N579" s="67">
        <f t="shared" si="67"/>
        <v>0.20119004984521432</v>
      </c>
      <c r="O579" s="70">
        <f t="shared" si="68"/>
        <v>1</v>
      </c>
      <c r="P579" s="58">
        <f t="shared" si="69"/>
        <v>2</v>
      </c>
      <c r="Q579" s="58">
        <f t="shared" si="70"/>
        <v>6.639271644892073</v>
      </c>
      <c r="R579" s="58">
        <f t="shared" si="71"/>
        <v>5.8539104461669922</v>
      </c>
      <c r="S579" s="67">
        <f t="shared" si="72"/>
        <v>-2.3196358224460365</v>
      </c>
      <c r="T579" s="58" t="str">
        <f t="shared" si="73"/>
        <v>Seasonal naive</v>
      </c>
      <c r="U579" s="43">
        <v>346</v>
      </c>
      <c r="V579" s="43">
        <v>333.04771836728492</v>
      </c>
      <c r="W579" s="54">
        <v>0.21974236630222554</v>
      </c>
    </row>
    <row r="580" spans="1:23">
      <c r="A580" s="42" t="s">
        <v>315</v>
      </c>
      <c r="B580" s="43" t="s">
        <v>312</v>
      </c>
      <c r="C580" s="61" t="s">
        <v>247</v>
      </c>
      <c r="D580" s="43">
        <v>94</v>
      </c>
      <c r="E580" s="49">
        <v>32</v>
      </c>
      <c r="F580" s="49">
        <v>21</v>
      </c>
      <c r="G580" s="49">
        <v>25.602154307659628</v>
      </c>
      <c r="H580" s="49">
        <v>29.187932968139648</v>
      </c>
      <c r="I580" s="49">
        <v>25.602154307659628</v>
      </c>
      <c r="J580" s="49">
        <v>17.389676368895884</v>
      </c>
      <c r="K580" s="49">
        <v>33.814632246423372</v>
      </c>
      <c r="L580" s="49">
        <v>8.2124779387637457</v>
      </c>
      <c r="M580" s="64">
        <f t="shared" si="66"/>
        <v>6.3978456923403719</v>
      </c>
      <c r="N580" s="67">
        <f t="shared" si="67"/>
        <v>0.19993267788563662</v>
      </c>
      <c r="O580" s="70">
        <f t="shared" si="68"/>
        <v>1</v>
      </c>
      <c r="P580" s="58">
        <f t="shared" si="69"/>
        <v>11</v>
      </c>
      <c r="Q580" s="58">
        <f t="shared" si="70"/>
        <v>6.3978456923403719</v>
      </c>
      <c r="R580" s="58">
        <f t="shared" si="71"/>
        <v>2.8120670318603516</v>
      </c>
      <c r="S580" s="67">
        <f t="shared" si="72"/>
        <v>0.41837766433269341</v>
      </c>
      <c r="T580" s="58" t="str">
        <f t="shared" si="73"/>
        <v>LSTM</v>
      </c>
      <c r="U580" s="43">
        <v>346</v>
      </c>
      <c r="V580" s="43">
        <v>333.04771836728492</v>
      </c>
      <c r="W580" s="54">
        <v>0.21974236630222554</v>
      </c>
    </row>
    <row r="581" spans="1:23">
      <c r="A581" s="42" t="s">
        <v>315</v>
      </c>
      <c r="B581" s="43" t="s">
        <v>312</v>
      </c>
      <c r="C581" s="61" t="s">
        <v>248</v>
      </c>
      <c r="D581" s="43">
        <v>95</v>
      </c>
      <c r="E581" s="49">
        <v>26</v>
      </c>
      <c r="F581" s="49">
        <v>30</v>
      </c>
      <c r="G581" s="49">
        <v>25.88186525518659</v>
      </c>
      <c r="H581" s="49">
        <v>28.451192855834961</v>
      </c>
      <c r="I581" s="49">
        <v>25.88186525518659</v>
      </c>
      <c r="J581" s="49">
        <v>17.583036415693932</v>
      </c>
      <c r="K581" s="49">
        <v>34.180694094679247</v>
      </c>
      <c r="L581" s="49">
        <v>8.298828839492657</v>
      </c>
      <c r="M581" s="64">
        <f t="shared" si="66"/>
        <v>0.11813474481341046</v>
      </c>
      <c r="N581" s="67">
        <f t="shared" si="67"/>
        <v>4.5436440312850174E-3</v>
      </c>
      <c r="O581" s="70">
        <f t="shared" si="68"/>
        <v>1</v>
      </c>
      <c r="P581" s="58">
        <f t="shared" si="69"/>
        <v>4</v>
      </c>
      <c r="Q581" s="58">
        <f t="shared" si="70"/>
        <v>0.11813474481341046</v>
      </c>
      <c r="R581" s="58">
        <f t="shared" si="71"/>
        <v>2.4511928558349609</v>
      </c>
      <c r="S581" s="67">
        <f t="shared" si="72"/>
        <v>0.97046631379664738</v>
      </c>
      <c r="T581" s="58" t="str">
        <f t="shared" si="73"/>
        <v>LightGBM</v>
      </c>
      <c r="U581" s="43">
        <v>346</v>
      </c>
      <c r="V581" s="43">
        <v>333.04771836728492</v>
      </c>
      <c r="W581" s="54">
        <v>0.21974236630222554</v>
      </c>
    </row>
    <row r="582" spans="1:23">
      <c r="A582" s="42" t="s">
        <v>315</v>
      </c>
      <c r="B582" s="43" t="s">
        <v>312</v>
      </c>
      <c r="C582" s="61" t="s">
        <v>249</v>
      </c>
      <c r="D582" s="43">
        <v>96</v>
      </c>
      <c r="E582" s="49">
        <v>34</v>
      </c>
      <c r="F582" s="49">
        <v>23</v>
      </c>
      <c r="G582" s="49">
        <v>27.691396603028871</v>
      </c>
      <c r="H582" s="49">
        <v>27.632139205932617</v>
      </c>
      <c r="I582" s="49">
        <v>27.691396603028871</v>
      </c>
      <c r="J582" s="49">
        <v>18.833938710347944</v>
      </c>
      <c r="K582" s="49">
        <v>36.548854495709797</v>
      </c>
      <c r="L582" s="49">
        <v>8.8574578926809266</v>
      </c>
      <c r="M582" s="64">
        <f t="shared" si="66"/>
        <v>6.3086033969711295</v>
      </c>
      <c r="N582" s="67">
        <f t="shared" si="67"/>
        <v>0.18554715873444499</v>
      </c>
      <c r="O582" s="70">
        <f t="shared" si="68"/>
        <v>1</v>
      </c>
      <c r="P582" s="58">
        <f t="shared" si="69"/>
        <v>11</v>
      </c>
      <c r="Q582" s="58">
        <f t="shared" si="70"/>
        <v>6.3086033969711295</v>
      </c>
      <c r="R582" s="58">
        <f t="shared" si="71"/>
        <v>6.3678607940673828</v>
      </c>
      <c r="S582" s="67">
        <f t="shared" si="72"/>
        <v>0.42649060027535191</v>
      </c>
      <c r="T582" s="58" t="str">
        <f t="shared" si="73"/>
        <v>LightGBM</v>
      </c>
      <c r="U582" s="43">
        <v>346</v>
      </c>
      <c r="V582" s="43">
        <v>333.04771836728492</v>
      </c>
      <c r="W582" s="54">
        <v>0.21974236630222554</v>
      </c>
    </row>
    <row r="583" spans="1:23">
      <c r="A583" s="42" t="s">
        <v>315</v>
      </c>
      <c r="B583" s="43" t="s">
        <v>312</v>
      </c>
      <c r="C583" s="61" t="s">
        <v>250</v>
      </c>
      <c r="D583" s="43">
        <v>97</v>
      </c>
      <c r="E583" s="49">
        <v>15</v>
      </c>
      <c r="F583" s="49">
        <v>29</v>
      </c>
      <c r="G583" s="49">
        <v>26.731896768543212</v>
      </c>
      <c r="H583" s="49">
        <v>29.557069778442383</v>
      </c>
      <c r="I583" s="49">
        <v>26.731896768543212</v>
      </c>
      <c r="J583" s="49">
        <v>18.170650646226015</v>
      </c>
      <c r="K583" s="49">
        <v>35.293142890860409</v>
      </c>
      <c r="L583" s="49">
        <v>8.5612461223171987</v>
      </c>
      <c r="M583" s="64">
        <f t="shared" si="66"/>
        <v>11.731896768543212</v>
      </c>
      <c r="N583" s="67">
        <f t="shared" si="67"/>
        <v>0.78212645123621416</v>
      </c>
      <c r="O583" s="70">
        <f t="shared" si="68"/>
        <v>0</v>
      </c>
      <c r="P583" s="58">
        <f t="shared" si="69"/>
        <v>14</v>
      </c>
      <c r="Q583" s="58">
        <f t="shared" si="70"/>
        <v>11.731896768543212</v>
      </c>
      <c r="R583" s="58">
        <f t="shared" si="71"/>
        <v>14.557069778442383</v>
      </c>
      <c r="S583" s="67">
        <f t="shared" si="72"/>
        <v>0.1620073736754849</v>
      </c>
      <c r="T583" s="58" t="str">
        <f t="shared" si="73"/>
        <v>LightGBM</v>
      </c>
      <c r="U583" s="43">
        <v>346</v>
      </c>
      <c r="V583" s="43">
        <v>333.04771836728492</v>
      </c>
      <c r="W583" s="54">
        <v>0.21974236630222554</v>
      </c>
    </row>
    <row r="584" spans="1:23">
      <c r="A584" s="42" t="s">
        <v>315</v>
      </c>
      <c r="B584" s="43" t="s">
        <v>312</v>
      </c>
      <c r="C584" s="61" t="s">
        <v>251</v>
      </c>
      <c r="D584" s="43">
        <v>98</v>
      </c>
      <c r="E584" s="49">
        <v>22</v>
      </c>
      <c r="F584" s="49">
        <v>28</v>
      </c>
      <c r="G584" s="49">
        <v>24.945779767131157</v>
      </c>
      <c r="H584" s="49">
        <v>24.589906692504883</v>
      </c>
      <c r="I584" s="49">
        <v>24.945779767131157</v>
      </c>
      <c r="J584" s="49">
        <v>16.935934343437971</v>
      </c>
      <c r="K584" s="49">
        <v>32.955625190824342</v>
      </c>
      <c r="L584" s="49">
        <v>8.009845423693184</v>
      </c>
      <c r="M584" s="64">
        <f t="shared" si="66"/>
        <v>2.9457797671311567</v>
      </c>
      <c r="N584" s="67">
        <f t="shared" si="67"/>
        <v>0.13389908032414349</v>
      </c>
      <c r="O584" s="70">
        <f t="shared" si="68"/>
        <v>1</v>
      </c>
      <c r="P584" s="58">
        <f t="shared" si="69"/>
        <v>6</v>
      </c>
      <c r="Q584" s="58">
        <f t="shared" si="70"/>
        <v>2.9457797671311567</v>
      </c>
      <c r="R584" s="58">
        <f t="shared" si="71"/>
        <v>2.5899066925048828</v>
      </c>
      <c r="S584" s="67">
        <f t="shared" si="72"/>
        <v>0.50903670547814062</v>
      </c>
      <c r="T584" s="58" t="str">
        <f t="shared" si="73"/>
        <v>LSTM</v>
      </c>
      <c r="U584" s="43">
        <v>346</v>
      </c>
      <c r="V584" s="43">
        <v>333.04771836728492</v>
      </c>
      <c r="W584" s="54">
        <v>0.21974236630222554</v>
      </c>
    </row>
    <row r="585" spans="1:23">
      <c r="A585" s="42" t="s">
        <v>315</v>
      </c>
      <c r="B585" s="43" t="s">
        <v>312</v>
      </c>
      <c r="C585" s="61" t="s">
        <v>252</v>
      </c>
      <c r="D585" s="43">
        <v>99</v>
      </c>
      <c r="E585" s="49">
        <v>26</v>
      </c>
      <c r="F585" s="49">
        <v>28</v>
      </c>
      <c r="G585" s="49">
        <v>27.666223701528665</v>
      </c>
      <c r="H585" s="49">
        <v>24.784971237182617</v>
      </c>
      <c r="I585" s="49">
        <v>27.666223701528665</v>
      </c>
      <c r="J585" s="49">
        <v>18.816537055335303</v>
      </c>
      <c r="K585" s="49">
        <v>36.515910347722027</v>
      </c>
      <c r="L585" s="49">
        <v>8.8496866461933603</v>
      </c>
      <c r="M585" s="64">
        <f t="shared" si="66"/>
        <v>1.6662237015286649</v>
      </c>
      <c r="N585" s="67">
        <f t="shared" si="67"/>
        <v>6.4085526981871727E-2</v>
      </c>
      <c r="O585" s="70">
        <f t="shared" si="68"/>
        <v>1</v>
      </c>
      <c r="P585" s="58">
        <f t="shared" si="69"/>
        <v>2</v>
      </c>
      <c r="Q585" s="58">
        <f t="shared" si="70"/>
        <v>1.6662237015286649</v>
      </c>
      <c r="R585" s="58">
        <f t="shared" si="71"/>
        <v>1.2150287628173828</v>
      </c>
      <c r="S585" s="67">
        <f t="shared" si="72"/>
        <v>0.16688814923566753</v>
      </c>
      <c r="T585" s="58" t="str">
        <f t="shared" si="73"/>
        <v>LSTM</v>
      </c>
      <c r="U585" s="43">
        <v>346</v>
      </c>
      <c r="V585" s="43">
        <v>333.04771836728492</v>
      </c>
      <c r="W585" s="54">
        <v>0.21974236630222554</v>
      </c>
    </row>
    <row r="586" spans="1:23">
      <c r="A586" s="42" t="s">
        <v>315</v>
      </c>
      <c r="B586" s="43" t="s">
        <v>312</v>
      </c>
      <c r="C586" s="61" t="s">
        <v>253</v>
      </c>
      <c r="D586" s="43">
        <v>100</v>
      </c>
      <c r="E586" s="49">
        <v>43</v>
      </c>
      <c r="F586" s="49">
        <v>22</v>
      </c>
      <c r="G586" s="49">
        <v>28.516476723746067</v>
      </c>
      <c r="H586" s="49">
        <v>27.268247604370117</v>
      </c>
      <c r="I586" s="49">
        <v>28.516476723746067</v>
      </c>
      <c r="J586" s="49">
        <v>19.404304411671241</v>
      </c>
      <c r="K586" s="49">
        <v>37.628649035820892</v>
      </c>
      <c r="L586" s="49">
        <v>9.1121723120748275</v>
      </c>
      <c r="M586" s="64">
        <f t="shared" si="66"/>
        <v>14.483523276253933</v>
      </c>
      <c r="N586" s="67">
        <f t="shared" si="67"/>
        <v>0.33682612270357987</v>
      </c>
      <c r="O586" s="70">
        <f t="shared" si="68"/>
        <v>0</v>
      </c>
      <c r="P586" s="58">
        <f t="shared" si="69"/>
        <v>21</v>
      </c>
      <c r="Q586" s="58">
        <f t="shared" si="70"/>
        <v>14.483523276253933</v>
      </c>
      <c r="R586" s="58">
        <f t="shared" si="71"/>
        <v>15.731752395629883</v>
      </c>
      <c r="S586" s="67">
        <f t="shared" si="72"/>
        <v>0.31030841541647936</v>
      </c>
      <c r="T586" s="58" t="str">
        <f t="shared" si="73"/>
        <v>LightGBM</v>
      </c>
      <c r="U586" s="43">
        <v>346</v>
      </c>
      <c r="V586" s="43">
        <v>333.04771836728492</v>
      </c>
      <c r="W586" s="54">
        <v>0.21974236630222554</v>
      </c>
    </row>
    <row r="587" spans="1:23">
      <c r="A587" s="42" t="s">
        <v>315</v>
      </c>
      <c r="B587" s="43" t="s">
        <v>312</v>
      </c>
      <c r="C587" s="61" t="s">
        <v>254</v>
      </c>
      <c r="D587" s="43">
        <v>101</v>
      </c>
      <c r="E587" s="49">
        <v>31</v>
      </c>
      <c r="F587" s="49">
        <v>26</v>
      </c>
      <c r="G587" s="49">
        <v>31.556655129049176</v>
      </c>
      <c r="H587" s="49">
        <v>33.173774719238281</v>
      </c>
      <c r="I587" s="49">
        <v>31.556655129049176</v>
      </c>
      <c r="J587" s="49">
        <v>21.505934840945624</v>
      </c>
      <c r="K587" s="49">
        <v>41.607375417152724</v>
      </c>
      <c r="L587" s="49">
        <v>10.050720288103552</v>
      </c>
      <c r="M587" s="64">
        <f t="shared" si="66"/>
        <v>0.55665512904917591</v>
      </c>
      <c r="N587" s="67">
        <f t="shared" si="67"/>
        <v>1.7956617066102448E-2</v>
      </c>
      <c r="O587" s="70">
        <f t="shared" si="68"/>
        <v>1</v>
      </c>
      <c r="P587" s="58">
        <f t="shared" si="69"/>
        <v>5</v>
      </c>
      <c r="Q587" s="58">
        <f t="shared" si="70"/>
        <v>0.55665512904917591</v>
      </c>
      <c r="R587" s="58">
        <f t="shared" si="71"/>
        <v>2.1737747192382812</v>
      </c>
      <c r="S587" s="67">
        <f t="shared" si="72"/>
        <v>0.88866897419016477</v>
      </c>
      <c r="T587" s="58" t="str">
        <f t="shared" si="73"/>
        <v>LightGBM</v>
      </c>
      <c r="U587" s="43">
        <v>346</v>
      </c>
      <c r="V587" s="43">
        <v>333.04771836728492</v>
      </c>
      <c r="W587" s="54">
        <v>0.21974236630222554</v>
      </c>
    </row>
    <row r="588" spans="1:23">
      <c r="A588" s="42" t="s">
        <v>315</v>
      </c>
      <c r="B588" s="43" t="s">
        <v>312</v>
      </c>
      <c r="C588" s="61" t="s">
        <v>255</v>
      </c>
      <c r="D588" s="43">
        <v>102</v>
      </c>
      <c r="E588" s="49">
        <v>17</v>
      </c>
      <c r="F588" s="49">
        <v>34</v>
      </c>
      <c r="G588" s="49">
        <v>31.638733187675232</v>
      </c>
      <c r="H588" s="49">
        <v>33.235683441162109</v>
      </c>
      <c r="I588" s="49">
        <v>31.638733187675232</v>
      </c>
      <c r="J588" s="49">
        <v>21.562674190611219</v>
      </c>
      <c r="K588" s="49">
        <v>41.714792184739245</v>
      </c>
      <c r="L588" s="49">
        <v>10.076058997064012</v>
      </c>
      <c r="M588" s="64">
        <f t="shared" si="66"/>
        <v>14.638733187675232</v>
      </c>
      <c r="N588" s="67">
        <f t="shared" si="67"/>
        <v>0.86110195221619013</v>
      </c>
      <c r="O588" s="70">
        <f t="shared" si="68"/>
        <v>0</v>
      </c>
      <c r="P588" s="58">
        <f t="shared" si="69"/>
        <v>17</v>
      </c>
      <c r="Q588" s="58">
        <f t="shared" si="70"/>
        <v>14.638733187675232</v>
      </c>
      <c r="R588" s="58">
        <f t="shared" si="71"/>
        <v>16.235683441162109</v>
      </c>
      <c r="S588" s="67">
        <f t="shared" si="72"/>
        <v>0.13889804778380987</v>
      </c>
      <c r="T588" s="58" t="str">
        <f t="shared" si="73"/>
        <v>LightGBM</v>
      </c>
      <c r="U588" s="43">
        <v>346</v>
      </c>
      <c r="V588" s="43">
        <v>333.04771836728492</v>
      </c>
      <c r="W588" s="54">
        <v>0.21974236630222554</v>
      </c>
    </row>
    <row r="589" spans="1:23">
      <c r="A589" s="45" t="s">
        <v>315</v>
      </c>
      <c r="B589" s="46" t="s">
        <v>312</v>
      </c>
      <c r="C589" s="62" t="s">
        <v>256</v>
      </c>
      <c r="D589" s="46">
        <v>103</v>
      </c>
      <c r="E589" s="50">
        <v>34</v>
      </c>
      <c r="F589" s="50">
        <v>27</v>
      </c>
      <c r="G589" s="50">
        <v>32.694354575296977</v>
      </c>
      <c r="H589" s="50">
        <v>28.302560806274414</v>
      </c>
      <c r="I589" s="50">
        <v>32.694354575296977</v>
      </c>
      <c r="J589" s="50">
        <v>22.292409664736304</v>
      </c>
      <c r="K589" s="50">
        <v>43.096299485857649</v>
      </c>
      <c r="L589" s="50">
        <v>10.401944910560671</v>
      </c>
      <c r="M589" s="65">
        <f t="shared" si="66"/>
        <v>1.3056454247030231</v>
      </c>
      <c r="N589" s="68">
        <f t="shared" si="67"/>
        <v>3.8401336020677149E-2</v>
      </c>
      <c r="O589" s="71">
        <f t="shared" si="68"/>
        <v>1</v>
      </c>
      <c r="P589" s="59">
        <f t="shared" si="69"/>
        <v>7</v>
      </c>
      <c r="Q589" s="59">
        <f t="shared" si="70"/>
        <v>1.3056454247030231</v>
      </c>
      <c r="R589" s="59">
        <f t="shared" si="71"/>
        <v>5.6974391937255859</v>
      </c>
      <c r="S589" s="68">
        <f t="shared" si="72"/>
        <v>0.8134792250424252</v>
      </c>
      <c r="T589" s="59" t="str">
        <f t="shared" si="73"/>
        <v>LightGBM</v>
      </c>
      <c r="U589" s="46">
        <v>346</v>
      </c>
      <c r="V589" s="46">
        <v>333.04771836728492</v>
      </c>
      <c r="W589" s="56">
        <v>0.21974236630222554</v>
      </c>
    </row>
  </sheetData>
  <mergeCells count="2">
    <mergeCell ref="A1:W1"/>
    <mergeCell ref="A2:W2"/>
  </mergeCells>
  <conditionalFormatting sqref="H5:H12">
    <cfRule type="dataBar" priority="1">
      <dataBar>
        <cfvo type="min"/>
        <cfvo type="max"/>
        <color rgb="FF0D9488"/>
      </dataBar>
    </cfRule>
    <cfRule type="dataBar" priority="3">
      <dataBar>
        <cfvo type="min"/>
        <cfvo type="max"/>
        <color rgb="FF0D9488"/>
      </dataBar>
      <extLst>
        <ext xmlns:x14="http://schemas.microsoft.com/office/spreadsheetml/2009/9/main" uri="{B025F937-C7B1-47D3-B67F-A62EFF666E3E}">
          <x14:id>{C32FDB4F-40BA-F938-7023-2D9B4BCADEA3}</x14:id>
        </ext>
      </extLst>
    </cfRule>
  </conditionalFormatting>
  <conditionalFormatting sqref="N14:N589">
    <cfRule type="colorScale" priority="2">
      <colorScale>
        <cfvo type="min"/>
        <cfvo type="percentile" val="50"/>
        <cfvo type="max"/>
        <color rgb="FFDCFCE7"/>
        <color rgb="FFFEF3C7"/>
        <color rgb="FFFEE2E2"/>
      </colorScale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2FDB4F-40BA-F938-7023-2D9B4BCADEA3}">
            <x14:dataBar>
              <x14:cfvo type="min"/>
              <x14:cfvo type="max"/>
              <x14:negativeFillColor auto="1"/>
              <x14:axisColor auto="1"/>
            </x14:dataBar>
          </x14:cfRule>
          <xm:sqref>H5:H12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13"/>
  <sheetViews>
    <sheetView showGridLines="0" workbookViewId="0">
      <pane xSplit="2" ySplit="13" topLeftCell="C14" activePane="bottomRight" state="frozen"/>
      <selection pane="topRight"/>
      <selection pane="bottomLeft"/>
      <selection pane="bottomRight" activeCell="I15" sqref="I15"/>
    </sheetView>
  </sheetViews>
  <sheetFormatPr baseColWidth="10" defaultColWidth="8.83203125" defaultRowHeight="14"/>
  <cols>
    <col min="1" max="1" width="12" customWidth="1"/>
    <col min="2" max="2" width="13" customWidth="1"/>
    <col min="3" max="3" width="10" customWidth="1"/>
    <col min="4" max="4" width="24" customWidth="1"/>
    <col min="5" max="5" width="20" customWidth="1"/>
    <col min="6" max="6" width="29" customWidth="1"/>
    <col min="7" max="7" width="11" customWidth="1"/>
    <col min="8" max="8" width="13" customWidth="1"/>
    <col min="9" max="9" width="9" customWidth="1"/>
    <col min="10" max="11" width="11" customWidth="1"/>
    <col min="12" max="12" width="10" customWidth="1"/>
    <col min="13" max="13" width="20" customWidth="1"/>
    <col min="14" max="14" width="12" customWidth="1"/>
    <col min="15" max="15" width="13" customWidth="1"/>
  </cols>
  <sheetData>
    <row r="1" spans="1:15" ht="32" customHeight="1">
      <c r="A1" s="125" t="s">
        <v>316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28" customHeight="1">
      <c r="A2" s="121" t="s">
        <v>317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4" spans="1:15" ht="30" customHeight="1">
      <c r="A4" s="7" t="s">
        <v>318</v>
      </c>
      <c r="B4" s="8" t="s">
        <v>319</v>
      </c>
      <c r="C4" s="8" t="s">
        <v>320</v>
      </c>
      <c r="D4" s="8" t="s">
        <v>117</v>
      </c>
      <c r="E4" s="9" t="s">
        <v>34</v>
      </c>
      <c r="G4" s="7" t="s">
        <v>223</v>
      </c>
      <c r="H4" s="8" t="s">
        <v>321</v>
      </c>
      <c r="I4" s="8" t="s">
        <v>322</v>
      </c>
      <c r="J4" s="8" t="s">
        <v>323</v>
      </c>
      <c r="K4" s="9" t="s">
        <v>324</v>
      </c>
    </row>
    <row r="5" spans="1:15">
      <c r="A5" s="14" t="s">
        <v>322</v>
      </c>
      <c r="B5" s="75">
        <v>0.80100000000000005</v>
      </c>
      <c r="C5" s="76">
        <f>B5</f>
        <v>0.80100000000000005</v>
      </c>
      <c r="D5" s="76">
        <v>1E-3</v>
      </c>
      <c r="E5" s="72" t="str">
        <f>IF(ABS(B5-C5)&lt;=D5,"PASS","CHECK")</f>
        <v>PASS</v>
      </c>
      <c r="G5" s="39" t="s">
        <v>244</v>
      </c>
      <c r="H5" s="40">
        <v>476</v>
      </c>
      <c r="I5" s="51">
        <v>0.81979241561123084</v>
      </c>
      <c r="J5" s="51">
        <v>0.50160387864795264</v>
      </c>
      <c r="K5" s="52">
        <v>0.39705882352941174</v>
      </c>
    </row>
    <row r="6" spans="1:15">
      <c r="A6" s="17" t="s">
        <v>325</v>
      </c>
      <c r="B6" s="77">
        <v>0.71199999999999997</v>
      </c>
      <c r="C6" s="78">
        <f>B6</f>
        <v>0.71199999999999997</v>
      </c>
      <c r="D6" s="78">
        <v>1E-3</v>
      </c>
      <c r="E6" s="73" t="str">
        <f>IF(ABS(B6-C6)&lt;=D6,"PASS","CHECK")</f>
        <v>PASS</v>
      </c>
      <c r="G6" s="42" t="s">
        <v>263</v>
      </c>
      <c r="H6" s="43">
        <v>172</v>
      </c>
      <c r="I6" s="53">
        <v>0.73255131964809372</v>
      </c>
      <c r="J6" s="53">
        <v>0.48594912800087986</v>
      </c>
      <c r="K6" s="54">
        <v>0.36046511627906974</v>
      </c>
    </row>
    <row r="7" spans="1:15">
      <c r="A7" s="17" t="s">
        <v>326</v>
      </c>
      <c r="B7" s="77">
        <v>0.185</v>
      </c>
      <c r="C7" s="78">
        <f>B7</f>
        <v>0.185</v>
      </c>
      <c r="D7" s="78">
        <v>1E-3</v>
      </c>
      <c r="E7" s="73" t="str">
        <f>IF(ABS(B7-C7)&lt;=D7,"PASS","CHECK")</f>
        <v>PASS</v>
      </c>
      <c r="G7" s="42" t="s">
        <v>266</v>
      </c>
      <c r="H7" s="43">
        <v>180</v>
      </c>
      <c r="I7" s="53">
        <v>0.79766281512605042</v>
      </c>
      <c r="J7" s="53">
        <v>0.44617172300376512</v>
      </c>
      <c r="K7" s="54">
        <v>0.37777777777777777</v>
      </c>
    </row>
    <row r="8" spans="1:15">
      <c r="A8" s="20" t="s">
        <v>327</v>
      </c>
      <c r="B8" s="79">
        <v>2.2000000000000002</v>
      </c>
      <c r="C8" s="80">
        <f>B8</f>
        <v>2.2000000000000002</v>
      </c>
      <c r="D8" s="80">
        <v>0.01</v>
      </c>
      <c r="E8" s="74" t="str">
        <f>IF(ABS(B8-C8)&lt;=D8,"PASS","CHECK")</f>
        <v>PASS</v>
      </c>
      <c r="G8" s="42" t="s">
        <v>270</v>
      </c>
      <c r="H8" s="43">
        <v>120</v>
      </c>
      <c r="I8" s="53">
        <v>0.85282021151586362</v>
      </c>
      <c r="J8" s="53">
        <v>0.47265945171556917</v>
      </c>
      <c r="K8" s="54">
        <v>0.38333333333333336</v>
      </c>
    </row>
    <row r="9" spans="1:15">
      <c r="G9" s="42" t="s">
        <v>273</v>
      </c>
      <c r="H9" s="43">
        <v>24</v>
      </c>
      <c r="I9" s="53">
        <v>0.70370370370370383</v>
      </c>
      <c r="J9" s="53">
        <v>0.44778246114778003</v>
      </c>
      <c r="K9" s="54">
        <v>0.25</v>
      </c>
    </row>
    <row r="10" spans="1:15">
      <c r="G10" s="42" t="s">
        <v>276</v>
      </c>
      <c r="H10" s="43">
        <v>248</v>
      </c>
      <c r="I10" s="53">
        <v>0.72299564503462543</v>
      </c>
      <c r="J10" s="53">
        <v>0.45255827896098416</v>
      </c>
      <c r="K10" s="54">
        <v>0.35080645161290325</v>
      </c>
    </row>
    <row r="11" spans="1:15">
      <c r="G11" s="42" t="s">
        <v>281</v>
      </c>
      <c r="H11" s="43">
        <v>292</v>
      </c>
      <c r="I11" s="53">
        <v>0.81935642348317372</v>
      </c>
      <c r="J11" s="53">
        <v>0.4999551606420915</v>
      </c>
      <c r="K11" s="54">
        <v>0.39383561643835618</v>
      </c>
    </row>
    <row r="12" spans="1:15">
      <c r="G12" s="42" t="s">
        <v>295</v>
      </c>
      <c r="H12" s="43">
        <v>132</v>
      </c>
      <c r="I12" s="53">
        <v>0.8150971231866242</v>
      </c>
      <c r="J12" s="53">
        <v>0.47192395003379678</v>
      </c>
      <c r="K12" s="54">
        <v>0.37121212121212122</v>
      </c>
    </row>
    <row r="13" spans="1:15" ht="30" customHeight="1">
      <c r="A13" s="7" t="s">
        <v>328</v>
      </c>
      <c r="B13" s="8" t="s">
        <v>329</v>
      </c>
      <c r="C13" s="8" t="s">
        <v>222</v>
      </c>
      <c r="D13" s="8" t="s">
        <v>223</v>
      </c>
      <c r="E13" s="8" t="s">
        <v>330</v>
      </c>
      <c r="F13" s="8" t="s">
        <v>331</v>
      </c>
      <c r="G13" s="7" t="s">
        <v>332</v>
      </c>
      <c r="H13" s="8" t="s">
        <v>333</v>
      </c>
      <c r="I13" s="81" t="s">
        <v>334</v>
      </c>
      <c r="J13" s="81" t="s">
        <v>335</v>
      </c>
      <c r="K13" s="82" t="s">
        <v>336</v>
      </c>
      <c r="L13" s="8" t="s">
        <v>337</v>
      </c>
      <c r="M13" s="8" t="s">
        <v>338</v>
      </c>
      <c r="N13" s="8" t="s">
        <v>339</v>
      </c>
      <c r="O13" s="9" t="s">
        <v>340</v>
      </c>
    </row>
    <row r="14" spans="1:15">
      <c r="A14" s="39" t="s">
        <v>341</v>
      </c>
      <c r="B14" s="60" t="s">
        <v>342</v>
      </c>
      <c r="C14" s="40" t="s">
        <v>304</v>
      </c>
      <c r="D14" s="40" t="s">
        <v>303</v>
      </c>
      <c r="E14" s="40" t="s">
        <v>343</v>
      </c>
      <c r="F14" s="40" t="s">
        <v>344</v>
      </c>
      <c r="G14" s="39">
        <v>0</v>
      </c>
      <c r="H14" s="51">
        <v>0.56078132370768397</v>
      </c>
      <c r="I14" s="51">
        <v>589</v>
      </c>
      <c r="J14" s="51">
        <v>0.26408010012515648</v>
      </c>
      <c r="K14" s="83">
        <f>--(H14&gt;='01_PARAMETERS'!$B$7)</f>
        <v>0</v>
      </c>
      <c r="L14" s="57" t="str">
        <f>IF(J14&gt;='01_PARAMETERS'!$B$8,"P1",IF(J14&gt;=0.7,"P2",IF(J14&gt;=0.4,"P3","P4")))</f>
        <v>P4</v>
      </c>
      <c r="M14" s="57" t="str">
        <f>IF(AND(H14&gt;='01_PARAMETERS'!$B$7,F14="High-potential omnichannel"),"Hybrid sequence",IF(H14&gt;='01_PARAMETERS'!$B$7,"Remote call",IF(J14&gt;=0.7,"Approved email","Monitor")))</f>
        <v>Monitor</v>
      </c>
      <c r="N14" s="57" t="str">
        <f t="shared" ref="N14:N77" si="0">IF(H14&gt;=0.8,"Very high",IF(H14&gt;=0.6,"High",IF(H14&gt;=0.4,"Medium","Low")))</f>
        <v>Medium</v>
      </c>
      <c r="O14" s="72" t="str">
        <f>IF(OR(L14="P1",AND(H14&gt;=0.7,G14=0)),"REVIEW","STANDARD")</f>
        <v>STANDARD</v>
      </c>
    </row>
    <row r="15" spans="1:15">
      <c r="A15" s="42" t="s">
        <v>345</v>
      </c>
      <c r="B15" s="61" t="s">
        <v>342</v>
      </c>
      <c r="C15" s="43" t="s">
        <v>302</v>
      </c>
      <c r="D15" s="43" t="s">
        <v>303</v>
      </c>
      <c r="E15" s="43" t="s">
        <v>346</v>
      </c>
      <c r="F15" s="43" t="s">
        <v>347</v>
      </c>
      <c r="G15" s="42">
        <v>1</v>
      </c>
      <c r="H15" s="53">
        <v>0.88560983123116122</v>
      </c>
      <c r="I15" s="53">
        <v>94</v>
      </c>
      <c r="J15" s="53">
        <v>0.88360450563204007</v>
      </c>
      <c r="K15" s="84">
        <f>--(H15&gt;='01_PARAMETERS'!$B$7)</f>
        <v>1</v>
      </c>
      <c r="L15" s="58" t="str">
        <f>IF(J15&gt;='01_PARAMETERS'!$B$8,"P2",IF(J15&gt;=0.7,"P3",IF(J15&gt;=0.4,"P4","P5")))</f>
        <v>P3</v>
      </c>
      <c r="M15" s="58" t="str">
        <f>IF(AND(H15&gt;='01_PARAMETERS'!$B$7,F15="High-potential omnichannel"),"Hybrid sequence",IF(H15&gt;='01_PARAMETERS'!$B$7,"Remote call",IF(J15&gt;=0.7,"Approved email","Monitor")))</f>
        <v>Remote call</v>
      </c>
      <c r="N15" s="58" t="str">
        <f t="shared" si="0"/>
        <v>Very high</v>
      </c>
      <c r="O15" s="73" t="str">
        <f>IF(OR(L15="P2",AND(H15&gt;=0.7,G15=0)),"REVIEW","STANDARD")</f>
        <v>STANDARD</v>
      </c>
    </row>
    <row r="16" spans="1:15">
      <c r="A16" s="42" t="s">
        <v>348</v>
      </c>
      <c r="B16" s="61" t="s">
        <v>342</v>
      </c>
      <c r="C16" s="43" t="s">
        <v>264</v>
      </c>
      <c r="D16" s="43" t="s">
        <v>263</v>
      </c>
      <c r="E16" s="43" t="s">
        <v>349</v>
      </c>
      <c r="F16" s="43" t="s">
        <v>350</v>
      </c>
      <c r="G16" s="42">
        <v>0</v>
      </c>
      <c r="H16" s="53">
        <v>0.53989655841978201</v>
      </c>
      <c r="I16" s="53">
        <v>617</v>
      </c>
      <c r="J16" s="53">
        <v>0.22903629536921155</v>
      </c>
      <c r="K16" s="84">
        <f>--(H16&gt;='01_PARAMETERS'!$B$7)</f>
        <v>0</v>
      </c>
      <c r="L16" s="58" t="str">
        <f>IF(J16&gt;='01_PARAMETERS'!$B$8,"P3",IF(J16&gt;=0.7,"P4",IF(J16&gt;=0.4,"P5","P6")))</f>
        <v>P6</v>
      </c>
      <c r="M16" s="58" t="str">
        <f>IF(AND(H16&gt;='01_PARAMETERS'!$B$7,F16="High-potential omnichannel"),"Hybrid sequence",IF(H16&gt;='01_PARAMETERS'!$B$7,"Remote call",IF(J16&gt;=0.7,"Approved email","Monitor")))</f>
        <v>Monitor</v>
      </c>
      <c r="N16" s="58" t="str">
        <f t="shared" si="0"/>
        <v>Medium</v>
      </c>
      <c r="O16" s="73" t="str">
        <f>IF(OR(L16="P3",AND(H16&gt;=0.7,G16=0)),"REVIEW","STANDARD")</f>
        <v>STANDARD</v>
      </c>
    </row>
    <row r="17" spans="1:15">
      <c r="A17" s="42" t="s">
        <v>351</v>
      </c>
      <c r="B17" s="61" t="s">
        <v>342</v>
      </c>
      <c r="C17" s="43" t="s">
        <v>269</v>
      </c>
      <c r="D17" s="43" t="s">
        <v>270</v>
      </c>
      <c r="E17" s="43" t="s">
        <v>343</v>
      </c>
      <c r="F17" s="43" t="s">
        <v>350</v>
      </c>
      <c r="G17" s="45">
        <v>1</v>
      </c>
      <c r="H17" s="55">
        <v>0.64441047727497658</v>
      </c>
      <c r="I17" s="55">
        <v>487</v>
      </c>
      <c r="J17" s="55">
        <v>0.39173967459324155</v>
      </c>
      <c r="K17" s="85">
        <f>--(H17&gt;='01_PARAMETERS'!$B$7)</f>
        <v>0</v>
      </c>
      <c r="L17" s="58" t="str">
        <f>IF(J17&gt;='01_PARAMETERS'!$B$8,"P4",IF(J17&gt;=0.7,"P5",IF(J17&gt;=0.4,"P6","P7")))</f>
        <v>P7</v>
      </c>
      <c r="M17" s="58" t="str">
        <f>IF(AND(H17&gt;='01_PARAMETERS'!$B$7,F17="High-potential omnichannel"),"Hybrid sequence",IF(H17&gt;='01_PARAMETERS'!$B$7,"Remote call",IF(J17&gt;=0.7,"Approved email","Monitor")))</f>
        <v>Monitor</v>
      </c>
      <c r="N17" s="58" t="str">
        <f t="shared" si="0"/>
        <v>High</v>
      </c>
      <c r="O17" s="73" t="str">
        <f>IF(OR(L17="P4",AND(H17&gt;=0.7,G17=0)),"REVIEW","STANDARD")</f>
        <v>STANDARD</v>
      </c>
    </row>
    <row r="18" spans="1:15">
      <c r="A18" s="42" t="s">
        <v>352</v>
      </c>
      <c r="B18" s="61" t="s">
        <v>342</v>
      </c>
      <c r="C18" s="43" t="s">
        <v>262</v>
      </c>
      <c r="D18" s="43" t="s">
        <v>263</v>
      </c>
      <c r="E18" s="43" t="s">
        <v>353</v>
      </c>
      <c r="F18" s="43" t="s">
        <v>344</v>
      </c>
      <c r="G18" s="43">
        <v>1</v>
      </c>
      <c r="H18" s="53">
        <v>0.54921547208529742</v>
      </c>
      <c r="I18" s="43">
        <v>602</v>
      </c>
      <c r="J18" s="53">
        <v>0.24780976220275341</v>
      </c>
      <c r="K18" s="58">
        <f>--(H18&gt;='01_PARAMETERS'!$B$7)</f>
        <v>0</v>
      </c>
      <c r="L18" s="58" t="str">
        <f>IF(J18&gt;='01_PARAMETERS'!$B$8,"P5",IF(J18&gt;=0.7,"P6",IF(J18&gt;=0.4,"P7","P8")))</f>
        <v>P8</v>
      </c>
      <c r="M18" s="58" t="str">
        <f>IF(AND(H18&gt;='01_PARAMETERS'!$B$7,F18="High-potential omnichannel"),"Hybrid sequence",IF(H18&gt;='01_PARAMETERS'!$B$7,"Remote call",IF(J18&gt;=0.7,"Approved email","Monitor")))</f>
        <v>Monitor</v>
      </c>
      <c r="N18" s="58" t="str">
        <f t="shared" si="0"/>
        <v>Medium</v>
      </c>
      <c r="O18" s="73" t="str">
        <f>IF(OR(L18="P5",AND(H18&gt;=0.7,G18=0)),"REVIEW","STANDARD")</f>
        <v>STANDARD</v>
      </c>
    </row>
    <row r="19" spans="1:15">
      <c r="A19" s="42" t="s">
        <v>354</v>
      </c>
      <c r="B19" s="61" t="s">
        <v>342</v>
      </c>
      <c r="C19" s="43" t="s">
        <v>293</v>
      </c>
      <c r="D19" s="43" t="s">
        <v>286</v>
      </c>
      <c r="E19" s="43" t="s">
        <v>353</v>
      </c>
      <c r="F19" s="43" t="s">
        <v>350</v>
      </c>
      <c r="G19" s="43">
        <v>1</v>
      </c>
      <c r="H19" s="53">
        <v>0.81163918974932681</v>
      </c>
      <c r="I19" s="43">
        <v>225</v>
      </c>
      <c r="J19" s="53">
        <v>0.71964956195244056</v>
      </c>
      <c r="K19" s="58">
        <f>--(H19&gt;='01_PARAMETERS'!$B$7)</f>
        <v>1</v>
      </c>
      <c r="L19" s="58" t="str">
        <f>IF(J19&gt;='01_PARAMETERS'!$B$8,"P6",IF(J19&gt;=0.7,"P7",IF(J19&gt;=0.4,"P8","P9")))</f>
        <v>P7</v>
      </c>
      <c r="M19" s="58" t="str">
        <f>IF(AND(H19&gt;='01_PARAMETERS'!$B$7,F19="High-potential omnichannel"),"Hybrid sequence",IF(H19&gt;='01_PARAMETERS'!$B$7,"Remote call",IF(J19&gt;=0.7,"Approved email","Monitor")))</f>
        <v>Hybrid sequence</v>
      </c>
      <c r="N19" s="58" t="str">
        <f t="shared" si="0"/>
        <v>Very high</v>
      </c>
      <c r="O19" s="73" t="str">
        <f>IF(OR(L19="P6",AND(H19&gt;=0.7,G19=0)),"REVIEW","STANDARD")</f>
        <v>STANDARD</v>
      </c>
    </row>
    <row r="20" spans="1:15">
      <c r="A20" s="42" t="s">
        <v>355</v>
      </c>
      <c r="B20" s="61" t="s">
        <v>342</v>
      </c>
      <c r="C20" s="43" t="s">
        <v>296</v>
      </c>
      <c r="D20" s="43" t="s">
        <v>295</v>
      </c>
      <c r="E20" s="43" t="s">
        <v>353</v>
      </c>
      <c r="F20" s="43" t="s">
        <v>347</v>
      </c>
      <c r="G20" s="43">
        <v>0</v>
      </c>
      <c r="H20" s="53">
        <v>0.80483035356437638</v>
      </c>
      <c r="I20" s="43">
        <v>238</v>
      </c>
      <c r="J20" s="53">
        <v>0.70337922403003761</v>
      </c>
      <c r="K20" s="58">
        <f>--(H20&gt;='01_PARAMETERS'!$B$7)</f>
        <v>1</v>
      </c>
      <c r="L20" s="58" t="str">
        <f>IF(J20&gt;='01_PARAMETERS'!$B$8,"P7",IF(J20&gt;=0.7,"P8",IF(J20&gt;=0.4,"P9","P10")))</f>
        <v>P8</v>
      </c>
      <c r="M20" s="58" t="str">
        <f>IF(AND(H20&gt;='01_PARAMETERS'!$B$7,F20="High-potential omnichannel"),"Hybrid sequence",IF(H20&gt;='01_PARAMETERS'!$B$7,"Remote call",IF(J20&gt;=0.7,"Approved email","Monitor")))</f>
        <v>Remote call</v>
      </c>
      <c r="N20" s="58" t="str">
        <f t="shared" si="0"/>
        <v>Very high</v>
      </c>
      <c r="O20" s="73" t="str">
        <f>IF(OR(L20="P7",AND(H20&gt;=0.7,G20=0)),"REVIEW","STANDARD")</f>
        <v>REVIEW</v>
      </c>
    </row>
    <row r="21" spans="1:15">
      <c r="A21" s="42" t="s">
        <v>356</v>
      </c>
      <c r="B21" s="61" t="s">
        <v>342</v>
      </c>
      <c r="C21" s="43" t="s">
        <v>260</v>
      </c>
      <c r="D21" s="43" t="s">
        <v>244</v>
      </c>
      <c r="E21" s="43" t="s">
        <v>353</v>
      </c>
      <c r="F21" s="43" t="s">
        <v>344</v>
      </c>
      <c r="G21" s="43">
        <v>1</v>
      </c>
      <c r="H21" s="53">
        <v>0.53069443921547332</v>
      </c>
      <c r="I21" s="43">
        <v>629</v>
      </c>
      <c r="J21" s="53">
        <v>0.21401752190237799</v>
      </c>
      <c r="K21" s="58">
        <f>--(H21&gt;='01_PARAMETERS'!$B$7)</f>
        <v>0</v>
      </c>
      <c r="L21" s="58" t="str">
        <f>IF(J21&gt;='01_PARAMETERS'!$B$8,"P8",IF(J21&gt;=0.7,"P9",IF(J21&gt;=0.4,"P10","P11")))</f>
        <v>P11</v>
      </c>
      <c r="M21" s="58" t="str">
        <f>IF(AND(H21&gt;='01_PARAMETERS'!$B$7,F21="High-potential omnichannel"),"Hybrid sequence",IF(H21&gt;='01_PARAMETERS'!$B$7,"Remote call",IF(J21&gt;=0.7,"Approved email","Monitor")))</f>
        <v>Monitor</v>
      </c>
      <c r="N21" s="58" t="str">
        <f t="shared" si="0"/>
        <v>Medium</v>
      </c>
      <c r="O21" s="73" t="str">
        <f>IF(OR(L21="P8",AND(H21&gt;=0.7,G21=0)),"REVIEW","STANDARD")</f>
        <v>STANDARD</v>
      </c>
    </row>
    <row r="22" spans="1:15">
      <c r="A22" s="42" t="s">
        <v>357</v>
      </c>
      <c r="B22" s="61" t="s">
        <v>342</v>
      </c>
      <c r="C22" s="43" t="s">
        <v>306</v>
      </c>
      <c r="D22" s="43" t="s">
        <v>303</v>
      </c>
      <c r="E22" s="43" t="s">
        <v>343</v>
      </c>
      <c r="F22" s="43" t="s">
        <v>344</v>
      </c>
      <c r="G22" s="43">
        <v>0</v>
      </c>
      <c r="H22" s="53">
        <v>0.43188740956682109</v>
      </c>
      <c r="I22" s="43">
        <v>697</v>
      </c>
      <c r="J22" s="53">
        <v>0.12891113892365458</v>
      </c>
      <c r="K22" s="58">
        <f>--(H22&gt;='01_PARAMETERS'!$B$7)</f>
        <v>0</v>
      </c>
      <c r="L22" s="58" t="str">
        <f>IF(J22&gt;='01_PARAMETERS'!$B$8,"P9",IF(J22&gt;=0.7,"P10",IF(J22&gt;=0.4,"P11","P12")))</f>
        <v>P12</v>
      </c>
      <c r="M22" s="58" t="str">
        <f>IF(AND(H22&gt;='01_PARAMETERS'!$B$7,F22="High-potential omnichannel"),"Hybrid sequence",IF(H22&gt;='01_PARAMETERS'!$B$7,"Remote call",IF(J22&gt;=0.7,"Approved email","Monitor")))</f>
        <v>Monitor</v>
      </c>
      <c r="N22" s="58" t="str">
        <f t="shared" si="0"/>
        <v>Medium</v>
      </c>
      <c r="O22" s="73" t="str">
        <f>IF(OR(L22="P9",AND(H22&gt;=0.7,G22=0)),"REVIEW","STANDARD")</f>
        <v>STANDARD</v>
      </c>
    </row>
    <row r="23" spans="1:15">
      <c r="A23" s="42" t="s">
        <v>358</v>
      </c>
      <c r="B23" s="61" t="s">
        <v>342</v>
      </c>
      <c r="C23" s="43" t="s">
        <v>282</v>
      </c>
      <c r="D23" s="43" t="s">
        <v>281</v>
      </c>
      <c r="E23" s="43" t="s">
        <v>346</v>
      </c>
      <c r="F23" s="43" t="s">
        <v>350</v>
      </c>
      <c r="G23" s="43">
        <v>0</v>
      </c>
      <c r="H23" s="53">
        <v>0.46369193925919638</v>
      </c>
      <c r="I23" s="43">
        <v>676</v>
      </c>
      <c r="J23" s="53">
        <v>0.15519399249061328</v>
      </c>
      <c r="K23" s="58">
        <f>--(H23&gt;='01_PARAMETERS'!$B$7)</f>
        <v>0</v>
      </c>
      <c r="L23" s="58" t="str">
        <f>IF(J23&gt;='01_PARAMETERS'!$B$8,"P10",IF(J23&gt;=0.7,"P11",IF(J23&gt;=0.4,"P12","P13")))</f>
        <v>P13</v>
      </c>
      <c r="M23" s="58" t="str">
        <f>IF(AND(H23&gt;='01_PARAMETERS'!$B$7,F23="High-potential omnichannel"),"Hybrid sequence",IF(H23&gt;='01_PARAMETERS'!$B$7,"Remote call",IF(J23&gt;=0.7,"Approved email","Monitor")))</f>
        <v>Monitor</v>
      </c>
      <c r="N23" s="58" t="str">
        <f t="shared" si="0"/>
        <v>Medium</v>
      </c>
      <c r="O23" s="73" t="str">
        <f>IF(OR(L23="P10",AND(H23&gt;=0.7,G23=0)),"REVIEW","STANDARD")</f>
        <v>STANDARD</v>
      </c>
    </row>
    <row r="24" spans="1:15">
      <c r="A24" s="42" t="s">
        <v>359</v>
      </c>
      <c r="B24" s="61" t="s">
        <v>342</v>
      </c>
      <c r="C24" s="43" t="s">
        <v>261</v>
      </c>
      <c r="D24" s="43" t="s">
        <v>244</v>
      </c>
      <c r="E24" s="43" t="s">
        <v>346</v>
      </c>
      <c r="F24" s="43" t="s">
        <v>347</v>
      </c>
      <c r="G24" s="43">
        <v>1</v>
      </c>
      <c r="H24" s="53">
        <v>0.67196580695474595</v>
      </c>
      <c r="I24" s="43">
        <v>451</v>
      </c>
      <c r="J24" s="53">
        <v>0.43679599499374222</v>
      </c>
      <c r="K24" s="58">
        <f>--(H24&gt;='01_PARAMETERS'!$B$7)</f>
        <v>0</v>
      </c>
      <c r="L24" s="58" t="str">
        <f>IF(J24&gt;='01_PARAMETERS'!$B$8,"P11",IF(J24&gt;=0.7,"P12",IF(J24&gt;=0.4,"P13","P14")))</f>
        <v>P13</v>
      </c>
      <c r="M24" s="58" t="str">
        <f>IF(AND(H24&gt;='01_PARAMETERS'!$B$7,F24="High-potential omnichannel"),"Hybrid sequence",IF(H24&gt;='01_PARAMETERS'!$B$7,"Remote call",IF(J24&gt;=0.7,"Approved email","Monitor")))</f>
        <v>Monitor</v>
      </c>
      <c r="N24" s="58" t="str">
        <f t="shared" si="0"/>
        <v>High</v>
      </c>
      <c r="O24" s="73" t="str">
        <f>IF(OR(L24="P11",AND(H24&gt;=0.7,G24=0)),"REVIEW","STANDARD")</f>
        <v>STANDARD</v>
      </c>
    </row>
    <row r="25" spans="1:15">
      <c r="A25" s="42" t="s">
        <v>360</v>
      </c>
      <c r="B25" s="61" t="s">
        <v>342</v>
      </c>
      <c r="C25" s="43" t="s">
        <v>243</v>
      </c>
      <c r="D25" s="43" t="s">
        <v>244</v>
      </c>
      <c r="E25" s="43" t="s">
        <v>346</v>
      </c>
      <c r="F25" s="43" t="s">
        <v>344</v>
      </c>
      <c r="G25" s="43">
        <v>1</v>
      </c>
      <c r="H25" s="53">
        <v>0.79803002951834079</v>
      </c>
      <c r="I25" s="43">
        <v>255</v>
      </c>
      <c r="J25" s="53">
        <v>0.68210262828535662</v>
      </c>
      <c r="K25" s="58">
        <f>--(H25&gt;='01_PARAMETERS'!$B$7)</f>
        <v>1</v>
      </c>
      <c r="L25" s="58" t="str">
        <f>IF(J25&gt;='01_PARAMETERS'!$B$8,"P12",IF(J25&gt;=0.7,"P13",IF(J25&gt;=0.4,"P14","P15")))</f>
        <v>P14</v>
      </c>
      <c r="M25" s="58" t="str">
        <f>IF(AND(H25&gt;='01_PARAMETERS'!$B$7,F25="High-potential omnichannel"),"Hybrid sequence",IF(H25&gt;='01_PARAMETERS'!$B$7,"Remote call",IF(J25&gt;=0.7,"Approved email","Monitor")))</f>
        <v>Remote call</v>
      </c>
      <c r="N25" s="58" t="str">
        <f t="shared" si="0"/>
        <v>High</v>
      </c>
      <c r="O25" s="73" t="str">
        <f>IF(OR(L25="P12",AND(H25&gt;=0.7,G25=0)),"REVIEW","STANDARD")</f>
        <v>STANDARD</v>
      </c>
    </row>
    <row r="26" spans="1:15">
      <c r="A26" s="42" t="s">
        <v>361</v>
      </c>
      <c r="B26" s="61" t="s">
        <v>342</v>
      </c>
      <c r="C26" s="43" t="s">
        <v>294</v>
      </c>
      <c r="D26" s="43" t="s">
        <v>295</v>
      </c>
      <c r="E26" s="43" t="s">
        <v>349</v>
      </c>
      <c r="F26" s="43" t="s">
        <v>344</v>
      </c>
      <c r="G26" s="43">
        <v>0</v>
      </c>
      <c r="H26" s="53">
        <v>0.6897957762843353</v>
      </c>
      <c r="I26" s="43">
        <v>426</v>
      </c>
      <c r="J26" s="53">
        <v>0.46808510638297873</v>
      </c>
      <c r="K26" s="58">
        <f>--(H26&gt;='01_PARAMETERS'!$B$7)</f>
        <v>0</v>
      </c>
      <c r="L26" s="58" t="str">
        <f>IF(J26&gt;='01_PARAMETERS'!$B$8,"P13",IF(J26&gt;=0.7,"P14",IF(J26&gt;=0.4,"P15","P16")))</f>
        <v>P15</v>
      </c>
      <c r="M26" s="58" t="str">
        <f>IF(AND(H26&gt;='01_PARAMETERS'!$B$7,F26="High-potential omnichannel"),"Hybrid sequence",IF(H26&gt;='01_PARAMETERS'!$B$7,"Remote call",IF(J26&gt;=0.7,"Approved email","Monitor")))</f>
        <v>Monitor</v>
      </c>
      <c r="N26" s="58" t="str">
        <f t="shared" si="0"/>
        <v>High</v>
      </c>
      <c r="O26" s="73" t="str">
        <f>IF(OR(L26="P13",AND(H26&gt;=0.7,G26=0)),"REVIEW","STANDARD")</f>
        <v>STANDARD</v>
      </c>
    </row>
    <row r="27" spans="1:15">
      <c r="A27" s="42" t="s">
        <v>362</v>
      </c>
      <c r="B27" s="61" t="s">
        <v>342</v>
      </c>
      <c r="C27" s="43" t="s">
        <v>277</v>
      </c>
      <c r="D27" s="43" t="s">
        <v>276</v>
      </c>
      <c r="E27" s="43" t="s">
        <v>353</v>
      </c>
      <c r="F27" s="43" t="s">
        <v>347</v>
      </c>
      <c r="G27" s="43">
        <v>0</v>
      </c>
      <c r="H27" s="53">
        <v>0.57394934332084413</v>
      </c>
      <c r="I27" s="43">
        <v>572</v>
      </c>
      <c r="J27" s="53">
        <v>0.28535669586983725</v>
      </c>
      <c r="K27" s="58">
        <f>--(H27&gt;='01_PARAMETERS'!$B$7)</f>
        <v>0</v>
      </c>
      <c r="L27" s="58" t="str">
        <f>IF(J27&gt;='01_PARAMETERS'!$B$8,"P14",IF(J27&gt;=0.7,"P15",IF(J27&gt;=0.4,"P16","P17")))</f>
        <v>P17</v>
      </c>
      <c r="M27" s="58" t="str">
        <f>IF(AND(H27&gt;='01_PARAMETERS'!$B$7,F27="High-potential omnichannel"),"Hybrid sequence",IF(H27&gt;='01_PARAMETERS'!$B$7,"Remote call",IF(J27&gt;=0.7,"Approved email","Monitor")))</f>
        <v>Monitor</v>
      </c>
      <c r="N27" s="58" t="str">
        <f t="shared" si="0"/>
        <v>Medium</v>
      </c>
      <c r="O27" s="73" t="str">
        <f>IF(OR(L27="P14",AND(H27&gt;=0.7,G27=0)),"REVIEW","STANDARD")</f>
        <v>STANDARD</v>
      </c>
    </row>
    <row r="28" spans="1:15">
      <c r="A28" s="42" t="s">
        <v>363</v>
      </c>
      <c r="B28" s="61" t="s">
        <v>342</v>
      </c>
      <c r="C28" s="43" t="s">
        <v>259</v>
      </c>
      <c r="D28" s="43" t="s">
        <v>244</v>
      </c>
      <c r="E28" s="43" t="s">
        <v>349</v>
      </c>
      <c r="F28" s="43" t="s">
        <v>347</v>
      </c>
      <c r="G28" s="43">
        <v>1</v>
      </c>
      <c r="H28" s="53">
        <v>0.67184958326568989</v>
      </c>
      <c r="I28" s="43">
        <v>452</v>
      </c>
      <c r="J28" s="53">
        <v>0.43554443053817271</v>
      </c>
      <c r="K28" s="58">
        <f>--(H28&gt;='01_PARAMETERS'!$B$7)</f>
        <v>0</v>
      </c>
      <c r="L28" s="58" t="str">
        <f>IF(J28&gt;='01_PARAMETERS'!$B$8,"P15",IF(J28&gt;=0.7,"P16",IF(J28&gt;=0.4,"P17","P18")))</f>
        <v>P17</v>
      </c>
      <c r="M28" s="58" t="str">
        <f>IF(AND(H28&gt;='01_PARAMETERS'!$B$7,F28="High-potential omnichannel"),"Hybrid sequence",IF(H28&gt;='01_PARAMETERS'!$B$7,"Remote call",IF(J28&gt;=0.7,"Approved email","Monitor")))</f>
        <v>Monitor</v>
      </c>
      <c r="N28" s="58" t="str">
        <f t="shared" si="0"/>
        <v>High</v>
      </c>
      <c r="O28" s="73" t="str">
        <f>IF(OR(L28="P15",AND(H28&gt;=0.7,G28=0)),"REVIEW","STANDARD")</f>
        <v>STANDARD</v>
      </c>
    </row>
    <row r="29" spans="1:15">
      <c r="A29" s="42" t="s">
        <v>364</v>
      </c>
      <c r="B29" s="61" t="s">
        <v>342</v>
      </c>
      <c r="C29" s="43" t="s">
        <v>300</v>
      </c>
      <c r="D29" s="43" t="s">
        <v>298</v>
      </c>
      <c r="E29" s="43" t="s">
        <v>343</v>
      </c>
      <c r="F29" s="43" t="s">
        <v>344</v>
      </c>
      <c r="G29" s="43">
        <v>0</v>
      </c>
      <c r="H29" s="53">
        <v>0.65481703119128054</v>
      </c>
      <c r="I29" s="43">
        <v>472</v>
      </c>
      <c r="J29" s="53">
        <v>0.41051314142678352</v>
      </c>
      <c r="K29" s="58">
        <f>--(H29&gt;='01_PARAMETERS'!$B$7)</f>
        <v>0</v>
      </c>
      <c r="L29" s="58" t="str">
        <f>IF(J29&gt;='01_PARAMETERS'!$B$8,"P16",IF(J29&gt;=0.7,"P17",IF(J29&gt;=0.4,"P18","P19")))</f>
        <v>P18</v>
      </c>
      <c r="M29" s="58" t="str">
        <f>IF(AND(H29&gt;='01_PARAMETERS'!$B$7,F29="High-potential omnichannel"),"Hybrid sequence",IF(H29&gt;='01_PARAMETERS'!$B$7,"Remote call",IF(J29&gt;=0.7,"Approved email","Monitor")))</f>
        <v>Monitor</v>
      </c>
      <c r="N29" s="58" t="str">
        <f t="shared" si="0"/>
        <v>High</v>
      </c>
      <c r="O29" s="73" t="str">
        <f>IF(OR(L29="P16",AND(H29&gt;=0.7,G29=0)),"REVIEW","STANDARD")</f>
        <v>STANDARD</v>
      </c>
    </row>
    <row r="30" spans="1:15">
      <c r="A30" s="42" t="s">
        <v>365</v>
      </c>
      <c r="B30" s="61" t="s">
        <v>342</v>
      </c>
      <c r="C30" s="43" t="s">
        <v>302</v>
      </c>
      <c r="D30" s="43" t="s">
        <v>303</v>
      </c>
      <c r="E30" s="43" t="s">
        <v>343</v>
      </c>
      <c r="F30" s="43" t="s">
        <v>350</v>
      </c>
      <c r="G30" s="43">
        <v>0</v>
      </c>
      <c r="H30" s="53">
        <v>0.6765123927940131</v>
      </c>
      <c r="I30" s="43">
        <v>442</v>
      </c>
      <c r="J30" s="53">
        <v>0.44806007509386736</v>
      </c>
      <c r="K30" s="58">
        <f>--(H30&gt;='01_PARAMETERS'!$B$7)</f>
        <v>0</v>
      </c>
      <c r="L30" s="58" t="str">
        <f>IF(J30&gt;='01_PARAMETERS'!$B$8,"P17",IF(J30&gt;=0.7,"P18",IF(J30&gt;=0.4,"P19","P20")))</f>
        <v>P19</v>
      </c>
      <c r="M30" s="58" t="str">
        <f>IF(AND(H30&gt;='01_PARAMETERS'!$B$7,F30="High-potential omnichannel"),"Hybrid sequence",IF(H30&gt;='01_PARAMETERS'!$B$7,"Remote call",IF(J30&gt;=0.7,"Approved email","Monitor")))</f>
        <v>Monitor</v>
      </c>
      <c r="N30" s="58" t="str">
        <f t="shared" si="0"/>
        <v>High</v>
      </c>
      <c r="O30" s="73" t="str">
        <f>IF(OR(L30="P17",AND(H30&gt;=0.7,G30=0)),"REVIEW","STANDARD")</f>
        <v>STANDARD</v>
      </c>
    </row>
    <row r="31" spans="1:15">
      <c r="A31" s="42" t="s">
        <v>366</v>
      </c>
      <c r="B31" s="61" t="s">
        <v>342</v>
      </c>
      <c r="C31" s="43" t="s">
        <v>290</v>
      </c>
      <c r="D31" s="43" t="s">
        <v>286</v>
      </c>
      <c r="E31" s="43" t="s">
        <v>346</v>
      </c>
      <c r="F31" s="43" t="s">
        <v>344</v>
      </c>
      <c r="G31" s="43">
        <v>0</v>
      </c>
      <c r="H31" s="53">
        <v>0.51002155677615291</v>
      </c>
      <c r="I31" s="43">
        <v>645</v>
      </c>
      <c r="J31" s="53">
        <v>0.19399249061326662</v>
      </c>
      <c r="K31" s="58">
        <f>--(H31&gt;='01_PARAMETERS'!$B$7)</f>
        <v>0</v>
      </c>
      <c r="L31" s="58" t="str">
        <f>IF(J31&gt;='01_PARAMETERS'!$B$8,"P18",IF(J31&gt;=0.7,"P19",IF(J31&gt;=0.4,"P20","P21")))</f>
        <v>P21</v>
      </c>
      <c r="M31" s="58" t="str">
        <f>IF(AND(H31&gt;='01_PARAMETERS'!$B$7,F31="High-potential omnichannel"),"Hybrid sequence",IF(H31&gt;='01_PARAMETERS'!$B$7,"Remote call",IF(J31&gt;=0.7,"Approved email","Monitor")))</f>
        <v>Monitor</v>
      </c>
      <c r="N31" s="58" t="str">
        <f t="shared" si="0"/>
        <v>Medium</v>
      </c>
      <c r="O31" s="73" t="str">
        <f>IF(OR(L31="P18",AND(H31&gt;=0.7,G31=0)),"REVIEW","STANDARD")</f>
        <v>STANDARD</v>
      </c>
    </row>
    <row r="32" spans="1:15">
      <c r="A32" s="42" t="s">
        <v>367</v>
      </c>
      <c r="B32" s="61" t="s">
        <v>342</v>
      </c>
      <c r="C32" s="43" t="s">
        <v>289</v>
      </c>
      <c r="D32" s="43" t="s">
        <v>286</v>
      </c>
      <c r="E32" s="43" t="s">
        <v>349</v>
      </c>
      <c r="F32" s="43" t="s">
        <v>344</v>
      </c>
      <c r="G32" s="43">
        <v>0</v>
      </c>
      <c r="H32" s="53">
        <v>0.32785775536382877</v>
      </c>
      <c r="I32" s="43">
        <v>751</v>
      </c>
      <c r="J32" s="53">
        <v>6.1326658322903627E-2</v>
      </c>
      <c r="K32" s="58">
        <f>--(H32&gt;='01_PARAMETERS'!$B$7)</f>
        <v>0</v>
      </c>
      <c r="L32" s="58" t="str">
        <f>IF(J32&gt;='01_PARAMETERS'!$B$8,"P19",IF(J32&gt;=0.7,"P20",IF(J32&gt;=0.4,"P21","P22")))</f>
        <v>P22</v>
      </c>
      <c r="M32" s="58" t="str">
        <f>IF(AND(H32&gt;='01_PARAMETERS'!$B$7,F32="High-potential omnichannel"),"Hybrid sequence",IF(H32&gt;='01_PARAMETERS'!$B$7,"Remote call",IF(J32&gt;=0.7,"Approved email","Monitor")))</f>
        <v>Monitor</v>
      </c>
      <c r="N32" s="58" t="str">
        <f t="shared" si="0"/>
        <v>Low</v>
      </c>
      <c r="O32" s="73" t="str">
        <f>IF(OR(L32="P19",AND(H32&gt;=0.7,G32=0)),"REVIEW","STANDARD")</f>
        <v>STANDARD</v>
      </c>
    </row>
    <row r="33" spans="1:15">
      <c r="A33" s="42" t="s">
        <v>368</v>
      </c>
      <c r="B33" s="61" t="s">
        <v>342</v>
      </c>
      <c r="C33" s="43" t="s">
        <v>307</v>
      </c>
      <c r="D33" s="43" t="s">
        <v>308</v>
      </c>
      <c r="E33" s="43" t="s">
        <v>369</v>
      </c>
      <c r="F33" s="43" t="s">
        <v>344</v>
      </c>
      <c r="G33" s="43">
        <v>1</v>
      </c>
      <c r="H33" s="53">
        <v>0.82703814210525761</v>
      </c>
      <c r="I33" s="43">
        <v>203</v>
      </c>
      <c r="J33" s="53">
        <v>0.74718397997496866</v>
      </c>
      <c r="K33" s="58">
        <f>--(H33&gt;='01_PARAMETERS'!$B$7)</f>
        <v>1</v>
      </c>
      <c r="L33" s="58" t="str">
        <f>IF(J33&gt;='01_PARAMETERS'!$B$8,"P20",IF(J33&gt;=0.7,"P21",IF(J33&gt;=0.4,"P22","P23")))</f>
        <v>P21</v>
      </c>
      <c r="M33" s="58" t="str">
        <f>IF(AND(H33&gt;='01_PARAMETERS'!$B$7,F33="High-potential omnichannel"),"Hybrid sequence",IF(H33&gt;='01_PARAMETERS'!$B$7,"Remote call",IF(J33&gt;=0.7,"Approved email","Monitor")))</f>
        <v>Remote call</v>
      </c>
      <c r="N33" s="58" t="str">
        <f t="shared" si="0"/>
        <v>Very high</v>
      </c>
      <c r="O33" s="73" t="str">
        <f>IF(OR(L33="P20",AND(H33&gt;=0.7,G33=0)),"REVIEW","STANDARD")</f>
        <v>STANDARD</v>
      </c>
    </row>
    <row r="34" spans="1:15">
      <c r="A34" s="42" t="s">
        <v>370</v>
      </c>
      <c r="B34" s="61" t="s">
        <v>342</v>
      </c>
      <c r="C34" s="43" t="s">
        <v>287</v>
      </c>
      <c r="D34" s="43" t="s">
        <v>286</v>
      </c>
      <c r="E34" s="43" t="s">
        <v>343</v>
      </c>
      <c r="F34" s="43" t="s">
        <v>344</v>
      </c>
      <c r="G34" s="43">
        <v>0</v>
      </c>
      <c r="H34" s="53">
        <v>0.82620226799694618</v>
      </c>
      <c r="I34" s="43">
        <v>210</v>
      </c>
      <c r="J34" s="53">
        <v>0.73842302878598254</v>
      </c>
      <c r="K34" s="58">
        <f>--(H34&gt;='01_PARAMETERS'!$B$7)</f>
        <v>1</v>
      </c>
      <c r="L34" s="58" t="str">
        <f>IF(J34&gt;='01_PARAMETERS'!$B$8,"P21",IF(J34&gt;=0.7,"P22",IF(J34&gt;=0.4,"P23","P24")))</f>
        <v>P22</v>
      </c>
      <c r="M34" s="58" t="str">
        <f>IF(AND(H34&gt;='01_PARAMETERS'!$B$7,F34="High-potential omnichannel"),"Hybrid sequence",IF(H34&gt;='01_PARAMETERS'!$B$7,"Remote call",IF(J34&gt;=0.7,"Approved email","Monitor")))</f>
        <v>Remote call</v>
      </c>
      <c r="N34" s="58" t="str">
        <f t="shared" si="0"/>
        <v>Very high</v>
      </c>
      <c r="O34" s="73" t="str">
        <f>IF(OR(L34="P21",AND(H34&gt;=0.7,G34=0)),"REVIEW","STANDARD")</f>
        <v>REVIEW</v>
      </c>
    </row>
    <row r="35" spans="1:15">
      <c r="A35" s="42" t="s">
        <v>371</v>
      </c>
      <c r="B35" s="61" t="s">
        <v>342</v>
      </c>
      <c r="C35" s="43" t="s">
        <v>264</v>
      </c>
      <c r="D35" s="43" t="s">
        <v>263</v>
      </c>
      <c r="E35" s="43" t="s">
        <v>343</v>
      </c>
      <c r="F35" s="43" t="s">
        <v>347</v>
      </c>
      <c r="G35" s="43">
        <v>0</v>
      </c>
      <c r="H35" s="53">
        <v>0.68427273232976671</v>
      </c>
      <c r="I35" s="43">
        <v>432</v>
      </c>
      <c r="J35" s="53">
        <v>0.4605757196495619</v>
      </c>
      <c r="K35" s="58">
        <f>--(H35&gt;='01_PARAMETERS'!$B$7)</f>
        <v>0</v>
      </c>
      <c r="L35" s="58" t="str">
        <f>IF(J35&gt;='01_PARAMETERS'!$B$8,"P22",IF(J35&gt;=0.7,"P23",IF(J35&gt;=0.4,"P24","P25")))</f>
        <v>P24</v>
      </c>
      <c r="M35" s="58" t="str">
        <f>IF(AND(H35&gt;='01_PARAMETERS'!$B$7,F35="High-potential omnichannel"),"Hybrid sequence",IF(H35&gt;='01_PARAMETERS'!$B$7,"Remote call",IF(J35&gt;=0.7,"Approved email","Monitor")))</f>
        <v>Monitor</v>
      </c>
      <c r="N35" s="58" t="str">
        <f t="shared" si="0"/>
        <v>High</v>
      </c>
      <c r="O35" s="73" t="str">
        <f>IF(OR(L35="P22",AND(H35&gt;=0.7,G35=0)),"REVIEW","STANDARD")</f>
        <v>STANDARD</v>
      </c>
    </row>
    <row r="36" spans="1:15">
      <c r="A36" s="42" t="s">
        <v>372</v>
      </c>
      <c r="B36" s="61" t="s">
        <v>342</v>
      </c>
      <c r="C36" s="43" t="s">
        <v>314</v>
      </c>
      <c r="D36" s="43" t="s">
        <v>312</v>
      </c>
      <c r="E36" s="43" t="s">
        <v>343</v>
      </c>
      <c r="F36" s="43" t="s">
        <v>347</v>
      </c>
      <c r="G36" s="43">
        <v>0</v>
      </c>
      <c r="H36" s="53">
        <v>0.61290185699038258</v>
      </c>
      <c r="I36" s="43">
        <v>533</v>
      </c>
      <c r="J36" s="53">
        <v>0.33416770963704634</v>
      </c>
      <c r="K36" s="58">
        <f>--(H36&gt;='01_PARAMETERS'!$B$7)</f>
        <v>0</v>
      </c>
      <c r="L36" s="58" t="str">
        <f>IF(J36&gt;='01_PARAMETERS'!$B$8,"P23",IF(J36&gt;=0.7,"P24",IF(J36&gt;=0.4,"P25","P26")))</f>
        <v>P26</v>
      </c>
      <c r="M36" s="58" t="str">
        <f>IF(AND(H36&gt;='01_PARAMETERS'!$B$7,F36="High-potential omnichannel"),"Hybrid sequence",IF(H36&gt;='01_PARAMETERS'!$B$7,"Remote call",IF(J36&gt;=0.7,"Approved email","Monitor")))</f>
        <v>Monitor</v>
      </c>
      <c r="N36" s="58" t="str">
        <f t="shared" si="0"/>
        <v>High</v>
      </c>
      <c r="O36" s="73" t="str">
        <f>IF(OR(L36="P23",AND(H36&gt;=0.7,G36=0)),"REVIEW","STANDARD")</f>
        <v>STANDARD</v>
      </c>
    </row>
    <row r="37" spans="1:15">
      <c r="A37" s="42" t="s">
        <v>373</v>
      </c>
      <c r="B37" s="61" t="s">
        <v>342</v>
      </c>
      <c r="C37" s="43" t="s">
        <v>296</v>
      </c>
      <c r="D37" s="43" t="s">
        <v>295</v>
      </c>
      <c r="E37" s="43" t="s">
        <v>349</v>
      </c>
      <c r="F37" s="43" t="s">
        <v>347</v>
      </c>
      <c r="G37" s="43">
        <v>1</v>
      </c>
      <c r="H37" s="53">
        <v>0.57957625733273754</v>
      </c>
      <c r="I37" s="43">
        <v>567</v>
      </c>
      <c r="J37" s="53">
        <v>0.29161451814768458</v>
      </c>
      <c r="K37" s="58">
        <f>--(H37&gt;='01_PARAMETERS'!$B$7)</f>
        <v>0</v>
      </c>
      <c r="L37" s="58" t="str">
        <f>IF(J37&gt;='01_PARAMETERS'!$B$8,"P24",IF(J37&gt;=0.7,"P25",IF(J37&gt;=0.4,"P26","P27")))</f>
        <v>P27</v>
      </c>
      <c r="M37" s="58" t="str">
        <f>IF(AND(H37&gt;='01_PARAMETERS'!$B$7,F37="High-potential omnichannel"),"Hybrid sequence",IF(H37&gt;='01_PARAMETERS'!$B$7,"Remote call",IF(J37&gt;=0.7,"Approved email","Monitor")))</f>
        <v>Monitor</v>
      </c>
      <c r="N37" s="58" t="str">
        <f t="shared" si="0"/>
        <v>Medium</v>
      </c>
      <c r="O37" s="73" t="str">
        <f>IF(OR(L37="P24",AND(H37&gt;=0.7,G37=0)),"REVIEW","STANDARD")</f>
        <v>STANDARD</v>
      </c>
    </row>
    <row r="38" spans="1:15">
      <c r="A38" s="42" t="s">
        <v>374</v>
      </c>
      <c r="B38" s="61" t="s">
        <v>342</v>
      </c>
      <c r="C38" s="43" t="s">
        <v>262</v>
      </c>
      <c r="D38" s="43" t="s">
        <v>263</v>
      </c>
      <c r="E38" s="43" t="s">
        <v>349</v>
      </c>
      <c r="F38" s="43" t="s">
        <v>347</v>
      </c>
      <c r="G38" s="43">
        <v>0</v>
      </c>
      <c r="H38" s="53">
        <v>0.40333844035542243</v>
      </c>
      <c r="I38" s="43">
        <v>721</v>
      </c>
      <c r="J38" s="53">
        <v>9.8873591989987464E-2</v>
      </c>
      <c r="K38" s="58">
        <f>--(H38&gt;='01_PARAMETERS'!$B$7)</f>
        <v>0</v>
      </c>
      <c r="L38" s="58" t="str">
        <f>IF(J38&gt;='01_PARAMETERS'!$B$8,"P25",IF(J38&gt;=0.7,"P26",IF(J38&gt;=0.4,"P27","P28")))</f>
        <v>P28</v>
      </c>
      <c r="M38" s="58" t="str">
        <f>IF(AND(H38&gt;='01_PARAMETERS'!$B$7,F38="High-potential omnichannel"),"Hybrid sequence",IF(H38&gt;='01_PARAMETERS'!$B$7,"Remote call",IF(J38&gt;=0.7,"Approved email","Monitor")))</f>
        <v>Monitor</v>
      </c>
      <c r="N38" s="58" t="str">
        <f t="shared" si="0"/>
        <v>Medium</v>
      </c>
      <c r="O38" s="73" t="str">
        <f>IF(OR(L38="P25",AND(H38&gt;=0.7,G38=0)),"REVIEW","STANDARD")</f>
        <v>STANDARD</v>
      </c>
    </row>
    <row r="39" spans="1:15">
      <c r="A39" s="42" t="s">
        <v>375</v>
      </c>
      <c r="B39" s="61" t="s">
        <v>342</v>
      </c>
      <c r="C39" s="43" t="s">
        <v>258</v>
      </c>
      <c r="D39" s="43" t="s">
        <v>244</v>
      </c>
      <c r="E39" s="43" t="s">
        <v>343</v>
      </c>
      <c r="F39" s="43" t="s">
        <v>344</v>
      </c>
      <c r="G39" s="43">
        <v>0</v>
      </c>
      <c r="H39" s="53">
        <v>0.68033035661485375</v>
      </c>
      <c r="I39" s="43">
        <v>439</v>
      </c>
      <c r="J39" s="53">
        <v>0.45181476846057567</v>
      </c>
      <c r="K39" s="58">
        <f>--(H39&gt;='01_PARAMETERS'!$B$7)</f>
        <v>0</v>
      </c>
      <c r="L39" s="58" t="str">
        <f>IF(J39&gt;='01_PARAMETERS'!$B$8,"P26",IF(J39&gt;=0.7,"P27",IF(J39&gt;=0.4,"P28","P29")))</f>
        <v>P28</v>
      </c>
      <c r="M39" s="58" t="str">
        <f>IF(AND(H39&gt;='01_PARAMETERS'!$B$7,F39="High-potential omnichannel"),"Hybrid sequence",IF(H39&gt;='01_PARAMETERS'!$B$7,"Remote call",IF(J39&gt;=0.7,"Approved email","Monitor")))</f>
        <v>Monitor</v>
      </c>
      <c r="N39" s="58" t="str">
        <f t="shared" si="0"/>
        <v>High</v>
      </c>
      <c r="O39" s="73" t="str">
        <f>IF(OR(L39="P26",AND(H39&gt;=0.7,G39=0)),"REVIEW","STANDARD")</f>
        <v>STANDARD</v>
      </c>
    </row>
    <row r="40" spans="1:15">
      <c r="A40" s="42" t="s">
        <v>376</v>
      </c>
      <c r="B40" s="61" t="s">
        <v>342</v>
      </c>
      <c r="C40" s="43" t="s">
        <v>267</v>
      </c>
      <c r="D40" s="43" t="s">
        <v>266</v>
      </c>
      <c r="E40" s="43" t="s">
        <v>353</v>
      </c>
      <c r="F40" s="43" t="s">
        <v>344</v>
      </c>
      <c r="G40" s="43">
        <v>0</v>
      </c>
      <c r="H40" s="53">
        <v>0.372889543795418</v>
      </c>
      <c r="I40" s="43">
        <v>734</v>
      </c>
      <c r="J40" s="53">
        <v>8.2603254067584508E-2</v>
      </c>
      <c r="K40" s="58">
        <f>--(H40&gt;='01_PARAMETERS'!$B$7)</f>
        <v>0</v>
      </c>
      <c r="L40" s="58" t="str">
        <f>IF(J40&gt;='01_PARAMETERS'!$B$8,"P27",IF(J40&gt;=0.7,"P28",IF(J40&gt;=0.4,"P29","P30")))</f>
        <v>P30</v>
      </c>
      <c r="M40" s="58" t="str">
        <f>IF(AND(H40&gt;='01_PARAMETERS'!$B$7,F40="High-potential omnichannel"),"Hybrid sequence",IF(H40&gt;='01_PARAMETERS'!$B$7,"Remote call",IF(J40&gt;=0.7,"Approved email","Monitor")))</f>
        <v>Monitor</v>
      </c>
      <c r="N40" s="58" t="str">
        <f t="shared" si="0"/>
        <v>Low</v>
      </c>
      <c r="O40" s="73" t="str">
        <f>IF(OR(L40="P27",AND(H40&gt;=0.7,G40=0)),"REVIEW","STANDARD")</f>
        <v>STANDARD</v>
      </c>
    </row>
    <row r="41" spans="1:15">
      <c r="A41" s="42" t="s">
        <v>377</v>
      </c>
      <c r="B41" s="61" t="s">
        <v>342</v>
      </c>
      <c r="C41" s="43" t="s">
        <v>305</v>
      </c>
      <c r="D41" s="43" t="s">
        <v>303</v>
      </c>
      <c r="E41" s="43" t="s">
        <v>349</v>
      </c>
      <c r="F41" s="43" t="s">
        <v>347</v>
      </c>
      <c r="G41" s="43">
        <v>1</v>
      </c>
      <c r="H41" s="53">
        <v>0.47391537408009832</v>
      </c>
      <c r="I41" s="43">
        <v>669</v>
      </c>
      <c r="J41" s="53">
        <v>0.16395494367959951</v>
      </c>
      <c r="K41" s="58">
        <f>--(H41&gt;='01_PARAMETERS'!$B$7)</f>
        <v>0</v>
      </c>
      <c r="L41" s="58" t="str">
        <f>IF(J41&gt;='01_PARAMETERS'!$B$8,"P28",IF(J41&gt;=0.7,"P29",IF(J41&gt;=0.4,"P30","P31")))</f>
        <v>P31</v>
      </c>
      <c r="M41" s="58" t="str">
        <f>IF(AND(H41&gt;='01_PARAMETERS'!$B$7,F41="High-potential omnichannel"),"Hybrid sequence",IF(H41&gt;='01_PARAMETERS'!$B$7,"Remote call",IF(J41&gt;=0.7,"Approved email","Monitor")))</f>
        <v>Monitor</v>
      </c>
      <c r="N41" s="58" t="str">
        <f t="shared" si="0"/>
        <v>Medium</v>
      </c>
      <c r="O41" s="73" t="str">
        <f>IF(OR(L41="P28",AND(H41&gt;=0.7,G41=0)),"REVIEW","STANDARD")</f>
        <v>STANDARD</v>
      </c>
    </row>
    <row r="42" spans="1:15">
      <c r="A42" s="42" t="s">
        <v>378</v>
      </c>
      <c r="B42" s="61" t="s">
        <v>342</v>
      </c>
      <c r="C42" s="43" t="s">
        <v>294</v>
      </c>
      <c r="D42" s="43" t="s">
        <v>295</v>
      </c>
      <c r="E42" s="43" t="s">
        <v>349</v>
      </c>
      <c r="F42" s="43" t="s">
        <v>344</v>
      </c>
      <c r="G42" s="43">
        <v>1</v>
      </c>
      <c r="H42" s="53">
        <v>0.84245511403510609</v>
      </c>
      <c r="I42" s="43">
        <v>174</v>
      </c>
      <c r="J42" s="53">
        <v>0.7834793491864831</v>
      </c>
      <c r="K42" s="58">
        <f>--(H42&gt;='01_PARAMETERS'!$B$7)</f>
        <v>1</v>
      </c>
      <c r="L42" s="58" t="str">
        <f>IF(J42&gt;='01_PARAMETERS'!$B$8,"P29",IF(J42&gt;=0.7,"P30",IF(J42&gt;=0.4,"P31","P32")))</f>
        <v>P30</v>
      </c>
      <c r="M42" s="58" t="str">
        <f>IF(AND(H42&gt;='01_PARAMETERS'!$B$7,F42="High-potential omnichannel"),"Hybrid sequence",IF(H42&gt;='01_PARAMETERS'!$B$7,"Remote call",IF(J42&gt;=0.7,"Approved email","Monitor")))</f>
        <v>Remote call</v>
      </c>
      <c r="N42" s="58" t="str">
        <f t="shared" si="0"/>
        <v>Very high</v>
      </c>
      <c r="O42" s="73" t="str">
        <f>IF(OR(L42="P29",AND(H42&gt;=0.7,G42=0)),"REVIEW","STANDARD")</f>
        <v>STANDARD</v>
      </c>
    </row>
    <row r="43" spans="1:15">
      <c r="A43" s="42" t="s">
        <v>379</v>
      </c>
      <c r="B43" s="61" t="s">
        <v>342</v>
      </c>
      <c r="C43" s="43" t="s">
        <v>313</v>
      </c>
      <c r="D43" s="43" t="s">
        <v>312</v>
      </c>
      <c r="E43" s="43" t="s">
        <v>343</v>
      </c>
      <c r="F43" s="43" t="s">
        <v>350</v>
      </c>
      <c r="G43" s="43">
        <v>1</v>
      </c>
      <c r="H43" s="53">
        <v>0.79170320600701061</v>
      </c>
      <c r="I43" s="43">
        <v>269</v>
      </c>
      <c r="J43" s="53">
        <v>0.66458072590738415</v>
      </c>
      <c r="K43" s="58">
        <f>--(H43&gt;='01_PARAMETERS'!$B$7)</f>
        <v>1</v>
      </c>
      <c r="L43" s="58" t="str">
        <f>IF(J43&gt;='01_PARAMETERS'!$B$8,"P30",IF(J43&gt;=0.7,"P31",IF(J43&gt;=0.4,"P32","P33")))</f>
        <v>P32</v>
      </c>
      <c r="M43" s="58" t="str">
        <f>IF(AND(H43&gt;='01_PARAMETERS'!$B$7,F43="High-potential omnichannel"),"Hybrid sequence",IF(H43&gt;='01_PARAMETERS'!$B$7,"Remote call",IF(J43&gt;=0.7,"Approved email","Monitor")))</f>
        <v>Hybrid sequence</v>
      </c>
      <c r="N43" s="58" t="str">
        <f t="shared" si="0"/>
        <v>High</v>
      </c>
      <c r="O43" s="73" t="str">
        <f>IF(OR(L43="P30",AND(H43&gt;=0.7,G43=0)),"REVIEW","STANDARD")</f>
        <v>STANDARD</v>
      </c>
    </row>
    <row r="44" spans="1:15">
      <c r="A44" s="42" t="s">
        <v>380</v>
      </c>
      <c r="B44" s="61" t="s">
        <v>342</v>
      </c>
      <c r="C44" s="43" t="s">
        <v>289</v>
      </c>
      <c r="D44" s="43" t="s">
        <v>286</v>
      </c>
      <c r="E44" s="43" t="s">
        <v>343</v>
      </c>
      <c r="F44" s="43" t="s">
        <v>344</v>
      </c>
      <c r="G44" s="43">
        <v>0</v>
      </c>
      <c r="H44" s="53">
        <v>0.19773993866547854</v>
      </c>
      <c r="I44" s="43">
        <v>781</v>
      </c>
      <c r="J44" s="53">
        <v>2.3779724655819789E-2</v>
      </c>
      <c r="K44" s="58">
        <f>--(H44&gt;='01_PARAMETERS'!$B$7)</f>
        <v>0</v>
      </c>
      <c r="L44" s="58" t="str">
        <f>IF(J44&gt;='01_PARAMETERS'!$B$8,"P31",IF(J44&gt;=0.7,"P32",IF(J44&gt;=0.4,"P33","P34")))</f>
        <v>P34</v>
      </c>
      <c r="M44" s="58" t="str">
        <f>IF(AND(H44&gt;='01_PARAMETERS'!$B$7,F44="High-potential omnichannel"),"Hybrid sequence",IF(H44&gt;='01_PARAMETERS'!$B$7,"Remote call",IF(J44&gt;=0.7,"Approved email","Monitor")))</f>
        <v>Monitor</v>
      </c>
      <c r="N44" s="58" t="str">
        <f t="shared" si="0"/>
        <v>Low</v>
      </c>
      <c r="O44" s="73" t="str">
        <f>IF(OR(L44="P31",AND(H44&gt;=0.7,G44=0)),"REVIEW","STANDARD")</f>
        <v>STANDARD</v>
      </c>
    </row>
    <row r="45" spans="1:15">
      <c r="A45" s="42" t="s">
        <v>381</v>
      </c>
      <c r="B45" s="61" t="s">
        <v>342</v>
      </c>
      <c r="C45" s="43" t="s">
        <v>285</v>
      </c>
      <c r="D45" s="43" t="s">
        <v>286</v>
      </c>
      <c r="E45" s="43" t="s">
        <v>353</v>
      </c>
      <c r="F45" s="43" t="s">
        <v>344</v>
      </c>
      <c r="G45" s="43">
        <v>1</v>
      </c>
      <c r="H45" s="53">
        <v>0.92647302550159949</v>
      </c>
      <c r="I45" s="43">
        <v>34</v>
      </c>
      <c r="J45" s="53">
        <v>0.95869837296620775</v>
      </c>
      <c r="K45" s="58">
        <f>--(H45&gt;='01_PARAMETERS'!$B$7)</f>
        <v>1</v>
      </c>
      <c r="L45" s="58" t="str">
        <f>IF(J45&gt;='01_PARAMETERS'!$B$8,"P32",IF(J45&gt;=0.7,"P33",IF(J45&gt;=0.4,"P34","P35")))</f>
        <v>P32</v>
      </c>
      <c r="M45" s="58" t="str">
        <f>IF(AND(H45&gt;='01_PARAMETERS'!$B$7,F45="High-potential omnichannel"),"Hybrid sequence",IF(H45&gt;='01_PARAMETERS'!$B$7,"Remote call",IF(J45&gt;=0.7,"Approved email","Monitor")))</f>
        <v>Remote call</v>
      </c>
      <c r="N45" s="58" t="str">
        <f t="shared" si="0"/>
        <v>Very high</v>
      </c>
      <c r="O45" s="73" t="str">
        <f>IF(OR(L45="P32",AND(H45&gt;=0.7,G45=0)),"REVIEW","STANDARD")</f>
        <v>REVIEW</v>
      </c>
    </row>
    <row r="46" spans="1:15">
      <c r="A46" s="42" t="s">
        <v>382</v>
      </c>
      <c r="B46" s="61" t="s">
        <v>342</v>
      </c>
      <c r="C46" s="43" t="s">
        <v>260</v>
      </c>
      <c r="D46" s="43" t="s">
        <v>244</v>
      </c>
      <c r="E46" s="43" t="s">
        <v>346</v>
      </c>
      <c r="F46" s="43" t="s">
        <v>350</v>
      </c>
      <c r="G46" s="43">
        <v>0</v>
      </c>
      <c r="H46" s="53">
        <v>0.58612872813275585</v>
      </c>
      <c r="I46" s="43">
        <v>558</v>
      </c>
      <c r="J46" s="53">
        <v>0.30287859824780972</v>
      </c>
      <c r="K46" s="58">
        <f>--(H46&gt;='01_PARAMETERS'!$B$7)</f>
        <v>0</v>
      </c>
      <c r="L46" s="58" t="str">
        <f>IF(J46&gt;='01_PARAMETERS'!$B$8,"P33",IF(J46&gt;=0.7,"P34",IF(J46&gt;=0.4,"P35","P36")))</f>
        <v>P36</v>
      </c>
      <c r="M46" s="58" t="str">
        <f>IF(AND(H46&gt;='01_PARAMETERS'!$B$7,F46="High-potential omnichannel"),"Hybrid sequence",IF(H46&gt;='01_PARAMETERS'!$B$7,"Remote call",IF(J46&gt;=0.7,"Approved email","Monitor")))</f>
        <v>Monitor</v>
      </c>
      <c r="N46" s="58" t="str">
        <f t="shared" si="0"/>
        <v>Medium</v>
      </c>
      <c r="O46" s="73" t="str">
        <f>IF(OR(L46="P33",AND(H46&gt;=0.7,G46=0)),"REVIEW","STANDARD")</f>
        <v>STANDARD</v>
      </c>
    </row>
    <row r="47" spans="1:15">
      <c r="A47" s="42" t="s">
        <v>383</v>
      </c>
      <c r="B47" s="61" t="s">
        <v>342</v>
      </c>
      <c r="C47" s="43" t="s">
        <v>300</v>
      </c>
      <c r="D47" s="43" t="s">
        <v>298</v>
      </c>
      <c r="E47" s="43" t="s">
        <v>346</v>
      </c>
      <c r="F47" s="43" t="s">
        <v>344</v>
      </c>
      <c r="G47" s="43">
        <v>1</v>
      </c>
      <c r="H47" s="53">
        <v>0.78616921501383585</v>
      </c>
      <c r="I47" s="43">
        <v>280</v>
      </c>
      <c r="J47" s="53">
        <v>0.65081351689612021</v>
      </c>
      <c r="K47" s="58">
        <f>--(H47&gt;='01_PARAMETERS'!$B$7)</f>
        <v>1</v>
      </c>
      <c r="L47" s="58" t="str">
        <f>IF(J47&gt;='01_PARAMETERS'!$B$8,"P34",IF(J47&gt;=0.7,"P35",IF(J47&gt;=0.4,"P36","P37")))</f>
        <v>P36</v>
      </c>
      <c r="M47" s="58" t="str">
        <f>IF(AND(H47&gt;='01_PARAMETERS'!$B$7,F47="High-potential omnichannel"),"Hybrid sequence",IF(H47&gt;='01_PARAMETERS'!$B$7,"Remote call",IF(J47&gt;=0.7,"Approved email","Monitor")))</f>
        <v>Remote call</v>
      </c>
      <c r="N47" s="58" t="str">
        <f t="shared" si="0"/>
        <v>High</v>
      </c>
      <c r="O47" s="73" t="str">
        <f>IF(OR(L47="P34",AND(H47&gt;=0.7,G47=0)),"REVIEW","STANDARD")</f>
        <v>STANDARD</v>
      </c>
    </row>
    <row r="48" spans="1:15">
      <c r="A48" s="42" t="s">
        <v>384</v>
      </c>
      <c r="B48" s="61" t="s">
        <v>342</v>
      </c>
      <c r="C48" s="43" t="s">
        <v>300</v>
      </c>
      <c r="D48" s="43" t="s">
        <v>298</v>
      </c>
      <c r="E48" s="43" t="s">
        <v>349</v>
      </c>
      <c r="F48" s="43" t="s">
        <v>344</v>
      </c>
      <c r="G48" s="43">
        <v>1</v>
      </c>
      <c r="H48" s="53">
        <v>0.89171751617211248</v>
      </c>
      <c r="I48" s="43">
        <v>89</v>
      </c>
      <c r="J48" s="53">
        <v>0.8898623279098874</v>
      </c>
      <c r="K48" s="58">
        <f>--(H48&gt;='01_PARAMETERS'!$B$7)</f>
        <v>1</v>
      </c>
      <c r="L48" s="58" t="str">
        <f>IF(J48&gt;='01_PARAMETERS'!$B$8,"P35",IF(J48&gt;=0.7,"P36",IF(J48&gt;=0.4,"P37","P38")))</f>
        <v>P36</v>
      </c>
      <c r="M48" s="58" t="str">
        <f>IF(AND(H48&gt;='01_PARAMETERS'!$B$7,F48="High-potential omnichannel"),"Hybrid sequence",IF(H48&gt;='01_PARAMETERS'!$B$7,"Remote call",IF(J48&gt;=0.7,"Approved email","Monitor")))</f>
        <v>Remote call</v>
      </c>
      <c r="N48" s="58" t="str">
        <f t="shared" si="0"/>
        <v>Very high</v>
      </c>
      <c r="O48" s="73" t="str">
        <f>IF(OR(L48="P35",AND(H48&gt;=0.7,G48=0)),"REVIEW","STANDARD")</f>
        <v>STANDARD</v>
      </c>
    </row>
    <row r="49" spans="1:15">
      <c r="A49" s="42" t="s">
        <v>385</v>
      </c>
      <c r="B49" s="61" t="s">
        <v>342</v>
      </c>
      <c r="C49" s="43" t="s">
        <v>275</v>
      </c>
      <c r="D49" s="43" t="s">
        <v>276</v>
      </c>
      <c r="E49" s="43" t="s">
        <v>343</v>
      </c>
      <c r="F49" s="43" t="s">
        <v>344</v>
      </c>
      <c r="G49" s="43">
        <v>0</v>
      </c>
      <c r="H49" s="53">
        <v>0.69817174428539319</v>
      </c>
      <c r="I49" s="43">
        <v>418</v>
      </c>
      <c r="J49" s="53">
        <v>0.47809762202753436</v>
      </c>
      <c r="K49" s="58">
        <f>--(H49&gt;='01_PARAMETERS'!$B$7)</f>
        <v>0</v>
      </c>
      <c r="L49" s="58" t="str">
        <f>IF(J49&gt;='01_PARAMETERS'!$B$8,"P36",IF(J49&gt;=0.7,"P37",IF(J49&gt;=0.4,"P38","P39")))</f>
        <v>P38</v>
      </c>
      <c r="M49" s="58" t="str">
        <f>IF(AND(H49&gt;='01_PARAMETERS'!$B$7,F49="High-potential omnichannel"),"Hybrid sequence",IF(H49&gt;='01_PARAMETERS'!$B$7,"Remote call",IF(J49&gt;=0.7,"Approved email","Monitor")))</f>
        <v>Monitor</v>
      </c>
      <c r="N49" s="58" t="str">
        <f t="shared" si="0"/>
        <v>High</v>
      </c>
      <c r="O49" s="73" t="str">
        <f>IF(OR(L49="P36",AND(H49&gt;=0.7,G49=0)),"REVIEW","STANDARD")</f>
        <v>STANDARD</v>
      </c>
    </row>
    <row r="50" spans="1:15">
      <c r="A50" s="42" t="s">
        <v>386</v>
      </c>
      <c r="B50" s="61" t="s">
        <v>342</v>
      </c>
      <c r="C50" s="43" t="s">
        <v>302</v>
      </c>
      <c r="D50" s="43" t="s">
        <v>303</v>
      </c>
      <c r="E50" s="43" t="s">
        <v>369</v>
      </c>
      <c r="F50" s="43" t="s">
        <v>347</v>
      </c>
      <c r="G50" s="43">
        <v>0</v>
      </c>
      <c r="H50" s="53">
        <v>0.78822375056428418</v>
      </c>
      <c r="I50" s="43">
        <v>275</v>
      </c>
      <c r="J50" s="53">
        <v>0.65707133917396754</v>
      </c>
      <c r="K50" s="58">
        <f>--(H50&gt;='01_PARAMETERS'!$B$7)</f>
        <v>1</v>
      </c>
      <c r="L50" s="58" t="str">
        <f>IF(J50&gt;='01_PARAMETERS'!$B$8,"P37",IF(J50&gt;=0.7,"P38",IF(J50&gt;=0.4,"P39","P40")))</f>
        <v>P39</v>
      </c>
      <c r="M50" s="58" t="str">
        <f>IF(AND(H50&gt;='01_PARAMETERS'!$B$7,F50="High-potential omnichannel"),"Hybrid sequence",IF(H50&gt;='01_PARAMETERS'!$B$7,"Remote call",IF(J50&gt;=0.7,"Approved email","Monitor")))</f>
        <v>Remote call</v>
      </c>
      <c r="N50" s="58" t="str">
        <f t="shared" si="0"/>
        <v>High</v>
      </c>
      <c r="O50" s="73" t="str">
        <f>IF(OR(L50="P37",AND(H50&gt;=0.7,G50=0)),"REVIEW","STANDARD")</f>
        <v>REVIEW</v>
      </c>
    </row>
    <row r="51" spans="1:15">
      <c r="A51" s="42" t="s">
        <v>387</v>
      </c>
      <c r="B51" s="61" t="s">
        <v>342</v>
      </c>
      <c r="C51" s="43" t="s">
        <v>290</v>
      </c>
      <c r="D51" s="43" t="s">
        <v>286</v>
      </c>
      <c r="E51" s="43" t="s">
        <v>349</v>
      </c>
      <c r="F51" s="43" t="s">
        <v>350</v>
      </c>
      <c r="G51" s="43">
        <v>0</v>
      </c>
      <c r="H51" s="53">
        <v>0.70266304962734427</v>
      </c>
      <c r="I51" s="43">
        <v>405</v>
      </c>
      <c r="J51" s="53">
        <v>0.49436795994993743</v>
      </c>
      <c r="K51" s="58">
        <f>--(H51&gt;='01_PARAMETERS'!$B$7)</f>
        <v>1</v>
      </c>
      <c r="L51" s="58" t="str">
        <f>IF(J51&gt;='01_PARAMETERS'!$B$8,"P38",IF(J51&gt;=0.7,"P39",IF(J51&gt;=0.4,"P40","P41")))</f>
        <v>P40</v>
      </c>
      <c r="M51" s="58" t="str">
        <f>IF(AND(H51&gt;='01_PARAMETERS'!$B$7,F51="High-potential omnichannel"),"Hybrid sequence",IF(H51&gt;='01_PARAMETERS'!$B$7,"Remote call",IF(J51&gt;=0.7,"Approved email","Monitor")))</f>
        <v>Hybrid sequence</v>
      </c>
      <c r="N51" s="58" t="str">
        <f t="shared" si="0"/>
        <v>High</v>
      </c>
      <c r="O51" s="73" t="str">
        <f>IF(OR(L51="P38",AND(H51&gt;=0.7,G51=0)),"REVIEW","STANDARD")</f>
        <v>REVIEW</v>
      </c>
    </row>
    <row r="52" spans="1:15">
      <c r="A52" s="42" t="s">
        <v>388</v>
      </c>
      <c r="B52" s="61" t="s">
        <v>342</v>
      </c>
      <c r="C52" s="43" t="s">
        <v>294</v>
      </c>
      <c r="D52" s="43" t="s">
        <v>295</v>
      </c>
      <c r="E52" s="43" t="s">
        <v>369</v>
      </c>
      <c r="F52" s="43" t="s">
        <v>344</v>
      </c>
      <c r="G52" s="43">
        <v>1</v>
      </c>
      <c r="H52" s="53">
        <v>0.74113517324819689</v>
      </c>
      <c r="I52" s="43">
        <v>349</v>
      </c>
      <c r="J52" s="53">
        <v>0.56445556946182729</v>
      </c>
      <c r="K52" s="58">
        <f>--(H52&gt;='01_PARAMETERS'!$B$7)</f>
        <v>1</v>
      </c>
      <c r="L52" s="58" t="str">
        <f>IF(J52&gt;='01_PARAMETERS'!$B$8,"P39",IF(J52&gt;=0.7,"P40",IF(J52&gt;=0.4,"P41","P42")))</f>
        <v>P41</v>
      </c>
      <c r="M52" s="58" t="str">
        <f>IF(AND(H52&gt;='01_PARAMETERS'!$B$7,F52="High-potential omnichannel"),"Hybrid sequence",IF(H52&gt;='01_PARAMETERS'!$B$7,"Remote call",IF(J52&gt;=0.7,"Approved email","Monitor")))</f>
        <v>Remote call</v>
      </c>
      <c r="N52" s="58" t="str">
        <f t="shared" si="0"/>
        <v>High</v>
      </c>
      <c r="O52" s="73" t="str">
        <f>IF(OR(L52="P39",AND(H52&gt;=0.7,G52=0)),"REVIEW","STANDARD")</f>
        <v>STANDARD</v>
      </c>
    </row>
    <row r="53" spans="1:15">
      <c r="A53" s="42" t="s">
        <v>389</v>
      </c>
      <c r="B53" s="61" t="s">
        <v>342</v>
      </c>
      <c r="C53" s="43" t="s">
        <v>264</v>
      </c>
      <c r="D53" s="43" t="s">
        <v>263</v>
      </c>
      <c r="E53" s="43" t="s">
        <v>346</v>
      </c>
      <c r="F53" s="43" t="s">
        <v>344</v>
      </c>
      <c r="G53" s="43">
        <v>0</v>
      </c>
      <c r="H53" s="53">
        <v>0.66158999609264102</v>
      </c>
      <c r="I53" s="43">
        <v>464</v>
      </c>
      <c r="J53" s="53">
        <v>0.42052565707133915</v>
      </c>
      <c r="K53" s="58">
        <f>--(H53&gt;='01_PARAMETERS'!$B$7)</f>
        <v>0</v>
      </c>
      <c r="L53" s="58" t="str">
        <f>IF(J53&gt;='01_PARAMETERS'!$B$8,"P40",IF(J53&gt;=0.7,"P41",IF(J53&gt;=0.4,"P42","P43")))</f>
        <v>P42</v>
      </c>
      <c r="M53" s="58" t="str">
        <f>IF(AND(H53&gt;='01_PARAMETERS'!$B$7,F53="High-potential omnichannel"),"Hybrid sequence",IF(H53&gt;='01_PARAMETERS'!$B$7,"Remote call",IF(J53&gt;=0.7,"Approved email","Monitor")))</f>
        <v>Monitor</v>
      </c>
      <c r="N53" s="58" t="str">
        <f t="shared" si="0"/>
        <v>High</v>
      </c>
      <c r="O53" s="73" t="str">
        <f>IF(OR(L53="P40",AND(H53&gt;=0.7,G53=0)),"REVIEW","STANDARD")</f>
        <v>STANDARD</v>
      </c>
    </row>
    <row r="54" spans="1:15">
      <c r="A54" s="42" t="s">
        <v>390</v>
      </c>
      <c r="B54" s="61" t="s">
        <v>342</v>
      </c>
      <c r="C54" s="43" t="s">
        <v>280</v>
      </c>
      <c r="D54" s="43" t="s">
        <v>281</v>
      </c>
      <c r="E54" s="43" t="s">
        <v>343</v>
      </c>
      <c r="F54" s="43" t="s">
        <v>350</v>
      </c>
      <c r="G54" s="43">
        <v>0</v>
      </c>
      <c r="H54" s="53">
        <v>0.43906474512585503</v>
      </c>
      <c r="I54" s="43">
        <v>692</v>
      </c>
      <c r="J54" s="53">
        <v>0.1351689612015019</v>
      </c>
      <c r="K54" s="58">
        <f>--(H54&gt;='01_PARAMETERS'!$B$7)</f>
        <v>0</v>
      </c>
      <c r="L54" s="58" t="str">
        <f>IF(J54&gt;='01_PARAMETERS'!$B$8,"P41",IF(J54&gt;=0.7,"P42",IF(J54&gt;=0.4,"P43","P44")))</f>
        <v>P44</v>
      </c>
      <c r="M54" s="58" t="str">
        <f>IF(AND(H54&gt;='01_PARAMETERS'!$B$7,F54="High-potential omnichannel"),"Hybrid sequence",IF(H54&gt;='01_PARAMETERS'!$B$7,"Remote call",IF(J54&gt;=0.7,"Approved email","Monitor")))</f>
        <v>Monitor</v>
      </c>
      <c r="N54" s="58" t="str">
        <f t="shared" si="0"/>
        <v>Medium</v>
      </c>
      <c r="O54" s="73" t="str">
        <f>IF(OR(L54="P41",AND(H54&gt;=0.7,G54=0)),"REVIEW","STANDARD")</f>
        <v>STANDARD</v>
      </c>
    </row>
    <row r="55" spans="1:15">
      <c r="A55" s="42" t="s">
        <v>391</v>
      </c>
      <c r="B55" s="61" t="s">
        <v>342</v>
      </c>
      <c r="C55" s="43" t="s">
        <v>304</v>
      </c>
      <c r="D55" s="43" t="s">
        <v>303</v>
      </c>
      <c r="E55" s="43" t="s">
        <v>346</v>
      </c>
      <c r="F55" s="43" t="s">
        <v>350</v>
      </c>
      <c r="G55" s="43">
        <v>0</v>
      </c>
      <c r="H55" s="53">
        <v>0.12213942872815174</v>
      </c>
      <c r="I55" s="43">
        <v>796</v>
      </c>
      <c r="J55" s="53">
        <v>5.0062578222778154E-3</v>
      </c>
      <c r="K55" s="58">
        <f>--(H55&gt;='01_PARAMETERS'!$B$7)</f>
        <v>0</v>
      </c>
      <c r="L55" s="58" t="str">
        <f>IF(J55&gt;='01_PARAMETERS'!$B$8,"P42",IF(J55&gt;=0.7,"P43",IF(J55&gt;=0.4,"P44","P45")))</f>
        <v>P45</v>
      </c>
      <c r="M55" s="58" t="str">
        <f>IF(AND(H55&gt;='01_PARAMETERS'!$B$7,F55="High-potential omnichannel"),"Hybrid sequence",IF(H55&gt;='01_PARAMETERS'!$B$7,"Remote call",IF(J55&gt;=0.7,"Approved email","Monitor")))</f>
        <v>Monitor</v>
      </c>
      <c r="N55" s="58" t="str">
        <f t="shared" si="0"/>
        <v>Low</v>
      </c>
      <c r="O55" s="73" t="str">
        <f>IF(OR(L55="P42",AND(H55&gt;=0.7,G55=0)),"REVIEW","STANDARD")</f>
        <v>STANDARD</v>
      </c>
    </row>
    <row r="56" spans="1:15">
      <c r="A56" s="42" t="s">
        <v>392</v>
      </c>
      <c r="B56" s="61" t="s">
        <v>342</v>
      </c>
      <c r="C56" s="43" t="s">
        <v>277</v>
      </c>
      <c r="D56" s="43" t="s">
        <v>276</v>
      </c>
      <c r="E56" s="43" t="s">
        <v>369</v>
      </c>
      <c r="F56" s="43" t="s">
        <v>350</v>
      </c>
      <c r="G56" s="43">
        <v>0</v>
      </c>
      <c r="H56" s="53">
        <v>0.33041274468945059</v>
      </c>
      <c r="I56" s="43">
        <v>749</v>
      </c>
      <c r="J56" s="53">
        <v>6.3829787234042534E-2</v>
      </c>
      <c r="K56" s="58">
        <f>--(H56&gt;='01_PARAMETERS'!$B$7)</f>
        <v>0</v>
      </c>
      <c r="L56" s="58" t="str">
        <f>IF(J56&gt;='01_PARAMETERS'!$B$8,"P43",IF(J56&gt;=0.7,"P44",IF(J56&gt;=0.4,"P45","P46")))</f>
        <v>P46</v>
      </c>
      <c r="M56" s="58" t="str">
        <f>IF(AND(H56&gt;='01_PARAMETERS'!$B$7,F56="High-potential omnichannel"),"Hybrid sequence",IF(H56&gt;='01_PARAMETERS'!$B$7,"Remote call",IF(J56&gt;=0.7,"Approved email","Monitor")))</f>
        <v>Monitor</v>
      </c>
      <c r="N56" s="58" t="str">
        <f t="shared" si="0"/>
        <v>Low</v>
      </c>
      <c r="O56" s="73" t="str">
        <f>IF(OR(L56="P43",AND(H56&gt;=0.7,G56=0)),"REVIEW","STANDARD")</f>
        <v>STANDARD</v>
      </c>
    </row>
    <row r="57" spans="1:15">
      <c r="A57" s="42" t="s">
        <v>393</v>
      </c>
      <c r="B57" s="61" t="s">
        <v>342</v>
      </c>
      <c r="C57" s="43" t="s">
        <v>285</v>
      </c>
      <c r="D57" s="43" t="s">
        <v>286</v>
      </c>
      <c r="E57" s="43" t="s">
        <v>349</v>
      </c>
      <c r="F57" s="43" t="s">
        <v>344</v>
      </c>
      <c r="G57" s="43">
        <v>0</v>
      </c>
      <c r="H57" s="53">
        <v>0.58073368229160249</v>
      </c>
      <c r="I57" s="43">
        <v>565</v>
      </c>
      <c r="J57" s="53">
        <v>0.29411764705882348</v>
      </c>
      <c r="K57" s="58">
        <f>--(H57&gt;='01_PARAMETERS'!$B$7)</f>
        <v>0</v>
      </c>
      <c r="L57" s="58" t="str">
        <f>IF(J57&gt;='01_PARAMETERS'!$B$8,"P44",IF(J57&gt;=0.7,"P45",IF(J57&gt;=0.4,"P46","P47")))</f>
        <v>P47</v>
      </c>
      <c r="M57" s="58" t="str">
        <f>IF(AND(H57&gt;='01_PARAMETERS'!$B$7,F57="High-potential omnichannel"),"Hybrid sequence",IF(H57&gt;='01_PARAMETERS'!$B$7,"Remote call",IF(J57&gt;=0.7,"Approved email","Monitor")))</f>
        <v>Monitor</v>
      </c>
      <c r="N57" s="58" t="str">
        <f t="shared" si="0"/>
        <v>Medium</v>
      </c>
      <c r="O57" s="73" t="str">
        <f>IF(OR(L57="P44",AND(H57&gt;=0.7,G57=0)),"REVIEW","STANDARD")</f>
        <v>STANDARD</v>
      </c>
    </row>
    <row r="58" spans="1:15">
      <c r="A58" s="42" t="s">
        <v>394</v>
      </c>
      <c r="B58" s="61" t="s">
        <v>342</v>
      </c>
      <c r="C58" s="43" t="s">
        <v>289</v>
      </c>
      <c r="D58" s="43" t="s">
        <v>286</v>
      </c>
      <c r="E58" s="43" t="s">
        <v>343</v>
      </c>
      <c r="F58" s="43" t="s">
        <v>350</v>
      </c>
      <c r="G58" s="43">
        <v>1</v>
      </c>
      <c r="H58" s="53">
        <v>0.86649329090020455</v>
      </c>
      <c r="I58" s="43">
        <v>130</v>
      </c>
      <c r="J58" s="53">
        <v>0.8385481852315394</v>
      </c>
      <c r="K58" s="58">
        <f>--(H58&gt;='01_PARAMETERS'!$B$7)</f>
        <v>1</v>
      </c>
      <c r="L58" s="58" t="str">
        <f>IF(J58&gt;='01_PARAMETERS'!$B$8,"P45",IF(J58&gt;=0.7,"P46",IF(J58&gt;=0.4,"P47","P48")))</f>
        <v>P46</v>
      </c>
      <c r="M58" s="58" t="str">
        <f>IF(AND(H58&gt;='01_PARAMETERS'!$B$7,F58="High-potential omnichannel"),"Hybrid sequence",IF(H58&gt;='01_PARAMETERS'!$B$7,"Remote call",IF(J58&gt;=0.7,"Approved email","Monitor")))</f>
        <v>Hybrid sequence</v>
      </c>
      <c r="N58" s="58" t="str">
        <f t="shared" si="0"/>
        <v>Very high</v>
      </c>
      <c r="O58" s="73" t="str">
        <f>IF(OR(L58="P45",AND(H58&gt;=0.7,G58=0)),"REVIEW","STANDARD")</f>
        <v>STANDARD</v>
      </c>
    </row>
    <row r="59" spans="1:15">
      <c r="A59" s="42" t="s">
        <v>395</v>
      </c>
      <c r="B59" s="61" t="s">
        <v>342</v>
      </c>
      <c r="C59" s="43" t="s">
        <v>294</v>
      </c>
      <c r="D59" s="43" t="s">
        <v>295</v>
      </c>
      <c r="E59" s="43" t="s">
        <v>343</v>
      </c>
      <c r="F59" s="43" t="s">
        <v>350</v>
      </c>
      <c r="G59" s="43">
        <v>0</v>
      </c>
      <c r="H59" s="53">
        <v>0.61913107303984327</v>
      </c>
      <c r="I59" s="43">
        <v>525</v>
      </c>
      <c r="J59" s="53">
        <v>0.34418022528160197</v>
      </c>
      <c r="K59" s="58">
        <f>--(H59&gt;='01_PARAMETERS'!$B$7)</f>
        <v>0</v>
      </c>
      <c r="L59" s="58" t="str">
        <f>IF(J59&gt;='01_PARAMETERS'!$B$8,"P46",IF(J59&gt;=0.7,"P47",IF(J59&gt;=0.4,"P48","P49")))</f>
        <v>P49</v>
      </c>
      <c r="M59" s="58" t="str">
        <f>IF(AND(H59&gt;='01_PARAMETERS'!$B$7,F59="High-potential omnichannel"),"Hybrid sequence",IF(H59&gt;='01_PARAMETERS'!$B$7,"Remote call",IF(J59&gt;=0.7,"Approved email","Monitor")))</f>
        <v>Monitor</v>
      </c>
      <c r="N59" s="58" t="str">
        <f t="shared" si="0"/>
        <v>High</v>
      </c>
      <c r="O59" s="73" t="str">
        <f>IF(OR(L59="P46",AND(H59&gt;=0.7,G59=0)),"REVIEW","STANDARD")</f>
        <v>STANDARD</v>
      </c>
    </row>
    <row r="60" spans="1:15">
      <c r="A60" s="42" t="s">
        <v>396</v>
      </c>
      <c r="B60" s="61" t="s">
        <v>342</v>
      </c>
      <c r="C60" s="43" t="s">
        <v>284</v>
      </c>
      <c r="D60" s="43" t="s">
        <v>281</v>
      </c>
      <c r="E60" s="43" t="s">
        <v>353</v>
      </c>
      <c r="F60" s="43" t="s">
        <v>350</v>
      </c>
      <c r="G60" s="43">
        <v>1</v>
      </c>
      <c r="H60" s="53">
        <v>0.59546468894277615</v>
      </c>
      <c r="I60" s="43">
        <v>551</v>
      </c>
      <c r="J60" s="53">
        <v>0.31163954943679595</v>
      </c>
      <c r="K60" s="58">
        <f>--(H60&gt;='01_PARAMETERS'!$B$7)</f>
        <v>0</v>
      </c>
      <c r="L60" s="58" t="str">
        <f>IF(J60&gt;='01_PARAMETERS'!$B$8,"P47",IF(J60&gt;=0.7,"P48",IF(J60&gt;=0.4,"P49","P50")))</f>
        <v>P50</v>
      </c>
      <c r="M60" s="58" t="str">
        <f>IF(AND(H60&gt;='01_PARAMETERS'!$B$7,F60="High-potential omnichannel"),"Hybrid sequence",IF(H60&gt;='01_PARAMETERS'!$B$7,"Remote call",IF(J60&gt;=0.7,"Approved email","Monitor")))</f>
        <v>Monitor</v>
      </c>
      <c r="N60" s="58" t="str">
        <f t="shared" si="0"/>
        <v>Medium</v>
      </c>
      <c r="O60" s="73" t="str">
        <f>IF(OR(L60="P47",AND(H60&gt;=0.7,G60=0)),"REVIEW","STANDARD")</f>
        <v>STANDARD</v>
      </c>
    </row>
    <row r="61" spans="1:15">
      <c r="A61" s="42" t="s">
        <v>397</v>
      </c>
      <c r="B61" s="61" t="s">
        <v>342</v>
      </c>
      <c r="C61" s="43" t="s">
        <v>285</v>
      </c>
      <c r="D61" s="43" t="s">
        <v>286</v>
      </c>
      <c r="E61" s="43" t="s">
        <v>349</v>
      </c>
      <c r="F61" s="43" t="s">
        <v>344</v>
      </c>
      <c r="G61" s="43">
        <v>0</v>
      </c>
      <c r="H61" s="53">
        <v>0.48684912875192471</v>
      </c>
      <c r="I61" s="43">
        <v>659</v>
      </c>
      <c r="J61" s="53">
        <v>0.17647058823529416</v>
      </c>
      <c r="K61" s="58">
        <f>--(H61&gt;='01_PARAMETERS'!$B$7)</f>
        <v>0</v>
      </c>
      <c r="L61" s="58" t="str">
        <f>IF(J61&gt;='01_PARAMETERS'!$B$8,"P48",IF(J61&gt;=0.7,"P49",IF(J61&gt;=0.4,"P50","P51")))</f>
        <v>P51</v>
      </c>
      <c r="M61" s="58" t="str">
        <f>IF(AND(H61&gt;='01_PARAMETERS'!$B$7,F61="High-potential omnichannel"),"Hybrid sequence",IF(H61&gt;='01_PARAMETERS'!$B$7,"Remote call",IF(J61&gt;=0.7,"Approved email","Monitor")))</f>
        <v>Monitor</v>
      </c>
      <c r="N61" s="58" t="str">
        <f t="shared" si="0"/>
        <v>Medium</v>
      </c>
      <c r="O61" s="73" t="str">
        <f>IF(OR(L61="P48",AND(H61&gt;=0.7,G61=0)),"REVIEW","STANDARD")</f>
        <v>STANDARD</v>
      </c>
    </row>
    <row r="62" spans="1:15">
      <c r="A62" s="42" t="s">
        <v>398</v>
      </c>
      <c r="B62" s="61" t="s">
        <v>342</v>
      </c>
      <c r="C62" s="43" t="s">
        <v>264</v>
      </c>
      <c r="D62" s="43" t="s">
        <v>263</v>
      </c>
      <c r="E62" s="43" t="s">
        <v>349</v>
      </c>
      <c r="F62" s="43" t="s">
        <v>344</v>
      </c>
      <c r="G62" s="43">
        <v>0</v>
      </c>
      <c r="H62" s="53">
        <v>0.46299022919475991</v>
      </c>
      <c r="I62" s="43">
        <v>677</v>
      </c>
      <c r="J62" s="53">
        <v>0.15394242803504377</v>
      </c>
      <c r="K62" s="58">
        <f>--(H62&gt;='01_PARAMETERS'!$B$7)</f>
        <v>0</v>
      </c>
      <c r="L62" s="58" t="str">
        <f>IF(J62&gt;='01_PARAMETERS'!$B$8,"P49",IF(J62&gt;=0.7,"P50",IF(J62&gt;=0.4,"P51","P52")))</f>
        <v>P52</v>
      </c>
      <c r="M62" s="58" t="str">
        <f>IF(AND(H62&gt;='01_PARAMETERS'!$B$7,F62="High-potential omnichannel"),"Hybrid sequence",IF(H62&gt;='01_PARAMETERS'!$B$7,"Remote call",IF(J62&gt;=0.7,"Approved email","Monitor")))</f>
        <v>Monitor</v>
      </c>
      <c r="N62" s="58" t="str">
        <f t="shared" si="0"/>
        <v>Medium</v>
      </c>
      <c r="O62" s="73" t="str">
        <f>IF(OR(L62="P49",AND(H62&gt;=0.7,G62=0)),"REVIEW","STANDARD")</f>
        <v>STANDARD</v>
      </c>
    </row>
    <row r="63" spans="1:15">
      <c r="A63" s="42" t="s">
        <v>399</v>
      </c>
      <c r="B63" s="61" t="s">
        <v>342</v>
      </c>
      <c r="C63" s="43" t="s">
        <v>293</v>
      </c>
      <c r="D63" s="43" t="s">
        <v>286</v>
      </c>
      <c r="E63" s="43" t="s">
        <v>346</v>
      </c>
      <c r="F63" s="43" t="s">
        <v>347</v>
      </c>
      <c r="G63" s="43">
        <v>0</v>
      </c>
      <c r="H63" s="53">
        <v>0.25994560852206627</v>
      </c>
      <c r="I63" s="43">
        <v>774</v>
      </c>
      <c r="J63" s="53">
        <v>3.2540675844806022E-2</v>
      </c>
      <c r="K63" s="58">
        <f>--(H63&gt;='01_PARAMETERS'!$B$7)</f>
        <v>0</v>
      </c>
      <c r="L63" s="58" t="str">
        <f>IF(J63&gt;='01_PARAMETERS'!$B$8,"P50",IF(J63&gt;=0.7,"P51",IF(J63&gt;=0.4,"P52","P53")))</f>
        <v>P53</v>
      </c>
      <c r="M63" s="58" t="str">
        <f>IF(AND(H63&gt;='01_PARAMETERS'!$B$7,F63="High-potential omnichannel"),"Hybrid sequence",IF(H63&gt;='01_PARAMETERS'!$B$7,"Remote call",IF(J63&gt;=0.7,"Approved email","Monitor")))</f>
        <v>Monitor</v>
      </c>
      <c r="N63" s="58" t="str">
        <f t="shared" si="0"/>
        <v>Low</v>
      </c>
      <c r="O63" s="73" t="str">
        <f>IF(OR(L63="P50",AND(H63&gt;=0.7,G63=0)),"REVIEW","STANDARD")</f>
        <v>STANDARD</v>
      </c>
    </row>
    <row r="64" spans="1:15">
      <c r="A64" s="42" t="s">
        <v>400</v>
      </c>
      <c r="B64" s="61" t="s">
        <v>342</v>
      </c>
      <c r="C64" s="43" t="s">
        <v>260</v>
      </c>
      <c r="D64" s="43" t="s">
        <v>244</v>
      </c>
      <c r="E64" s="43" t="s">
        <v>346</v>
      </c>
      <c r="F64" s="43" t="s">
        <v>350</v>
      </c>
      <c r="G64" s="43">
        <v>0</v>
      </c>
      <c r="H64" s="53">
        <v>0.68559578382268782</v>
      </c>
      <c r="I64" s="43">
        <v>429</v>
      </c>
      <c r="J64" s="53">
        <v>0.46433041301627032</v>
      </c>
      <c r="K64" s="58">
        <f>--(H64&gt;='01_PARAMETERS'!$B$7)</f>
        <v>0</v>
      </c>
      <c r="L64" s="58" t="str">
        <f>IF(J64&gt;='01_PARAMETERS'!$B$8,"P51",IF(J64&gt;=0.7,"P52",IF(J64&gt;=0.4,"P53","P54")))</f>
        <v>P53</v>
      </c>
      <c r="M64" s="58" t="str">
        <f>IF(AND(H64&gt;='01_PARAMETERS'!$B$7,F64="High-potential omnichannel"),"Hybrid sequence",IF(H64&gt;='01_PARAMETERS'!$B$7,"Remote call",IF(J64&gt;=0.7,"Approved email","Monitor")))</f>
        <v>Monitor</v>
      </c>
      <c r="N64" s="58" t="str">
        <f t="shared" si="0"/>
        <v>High</v>
      </c>
      <c r="O64" s="73" t="str">
        <f>IF(OR(L64="P51",AND(H64&gt;=0.7,G64=0)),"REVIEW","STANDARD")</f>
        <v>STANDARD</v>
      </c>
    </row>
    <row r="65" spans="1:15">
      <c r="A65" s="42" t="s">
        <v>401</v>
      </c>
      <c r="B65" s="61" t="s">
        <v>342</v>
      </c>
      <c r="C65" s="43" t="s">
        <v>260</v>
      </c>
      <c r="D65" s="43" t="s">
        <v>244</v>
      </c>
      <c r="E65" s="43" t="s">
        <v>369</v>
      </c>
      <c r="F65" s="43" t="s">
        <v>350</v>
      </c>
      <c r="G65" s="43">
        <v>1</v>
      </c>
      <c r="H65" s="53">
        <v>0.85451314947727275</v>
      </c>
      <c r="I65" s="43">
        <v>146</v>
      </c>
      <c r="J65" s="53">
        <v>0.81852315394242803</v>
      </c>
      <c r="K65" s="58">
        <f>--(H65&gt;='01_PARAMETERS'!$B$7)</f>
        <v>1</v>
      </c>
      <c r="L65" s="58" t="str">
        <f>IF(J65&gt;='01_PARAMETERS'!$B$8,"P52",IF(J65&gt;=0.7,"P53",IF(J65&gt;=0.4,"P54","P55")))</f>
        <v>P53</v>
      </c>
      <c r="M65" s="58" t="str">
        <f>IF(AND(H65&gt;='01_PARAMETERS'!$B$7,F65="High-potential omnichannel"),"Hybrid sequence",IF(H65&gt;='01_PARAMETERS'!$B$7,"Remote call",IF(J65&gt;=0.7,"Approved email","Monitor")))</f>
        <v>Hybrid sequence</v>
      </c>
      <c r="N65" s="58" t="str">
        <f t="shared" si="0"/>
        <v>Very high</v>
      </c>
      <c r="O65" s="73" t="str">
        <f>IF(OR(L65="P52",AND(H65&gt;=0.7,G65=0)),"REVIEW","STANDARD")</f>
        <v>STANDARD</v>
      </c>
    </row>
    <row r="66" spans="1:15">
      <c r="A66" s="42" t="s">
        <v>402</v>
      </c>
      <c r="B66" s="61" t="s">
        <v>342</v>
      </c>
      <c r="C66" s="43" t="s">
        <v>243</v>
      </c>
      <c r="D66" s="43" t="s">
        <v>244</v>
      </c>
      <c r="E66" s="43" t="s">
        <v>349</v>
      </c>
      <c r="F66" s="43" t="s">
        <v>347</v>
      </c>
      <c r="G66" s="43">
        <v>0</v>
      </c>
      <c r="H66" s="53">
        <v>0.76929454594475388</v>
      </c>
      <c r="I66" s="43">
        <v>308</v>
      </c>
      <c r="J66" s="53">
        <v>0.61576971214017528</v>
      </c>
      <c r="K66" s="58">
        <f>--(H66&gt;='01_PARAMETERS'!$B$7)</f>
        <v>1</v>
      </c>
      <c r="L66" s="58" t="str">
        <f>IF(J66&gt;='01_PARAMETERS'!$B$8,"P53",IF(J66&gt;=0.7,"P54",IF(J66&gt;=0.4,"P55","P56")))</f>
        <v>P55</v>
      </c>
      <c r="M66" s="58" t="str">
        <f>IF(AND(H66&gt;='01_PARAMETERS'!$B$7,F66="High-potential omnichannel"),"Hybrid sequence",IF(H66&gt;='01_PARAMETERS'!$B$7,"Remote call",IF(J66&gt;=0.7,"Approved email","Monitor")))</f>
        <v>Remote call</v>
      </c>
      <c r="N66" s="58" t="str">
        <f t="shared" si="0"/>
        <v>High</v>
      </c>
      <c r="O66" s="73" t="str">
        <f>IF(OR(L66="P53",AND(H66&gt;=0.7,G66=0)),"REVIEW","STANDARD")</f>
        <v>REVIEW</v>
      </c>
    </row>
    <row r="67" spans="1:15">
      <c r="A67" s="42" t="s">
        <v>403</v>
      </c>
      <c r="B67" s="61" t="s">
        <v>342</v>
      </c>
      <c r="C67" s="43" t="s">
        <v>280</v>
      </c>
      <c r="D67" s="43" t="s">
        <v>281</v>
      </c>
      <c r="E67" s="43" t="s">
        <v>343</v>
      </c>
      <c r="F67" s="43" t="s">
        <v>344</v>
      </c>
      <c r="G67" s="43">
        <v>1</v>
      </c>
      <c r="H67" s="53">
        <v>0.91855053354887017</v>
      </c>
      <c r="I67" s="43">
        <v>48</v>
      </c>
      <c r="J67" s="53">
        <v>0.94117647058823528</v>
      </c>
      <c r="K67" s="58">
        <f>--(H67&gt;='01_PARAMETERS'!$B$7)</f>
        <v>1</v>
      </c>
      <c r="L67" s="58" t="str">
        <f>IF(J67&gt;='01_PARAMETERS'!$B$8,"P54",IF(J67&gt;=0.7,"P55",IF(J67&gt;=0.4,"P56","P57")))</f>
        <v>P54</v>
      </c>
      <c r="M67" s="58" t="str">
        <f>IF(AND(H67&gt;='01_PARAMETERS'!$B$7,F67="High-potential omnichannel"),"Hybrid sequence",IF(H67&gt;='01_PARAMETERS'!$B$7,"Remote call",IF(J67&gt;=0.7,"Approved email","Monitor")))</f>
        <v>Remote call</v>
      </c>
      <c r="N67" s="58" t="str">
        <f t="shared" si="0"/>
        <v>Very high</v>
      </c>
      <c r="O67" s="73" t="str">
        <f>IF(OR(L67="P54",AND(H67&gt;=0.7,G67=0)),"REVIEW","STANDARD")</f>
        <v>REVIEW</v>
      </c>
    </row>
    <row r="68" spans="1:15">
      <c r="A68" s="42" t="s">
        <v>404</v>
      </c>
      <c r="B68" s="61" t="s">
        <v>342</v>
      </c>
      <c r="C68" s="43" t="s">
        <v>259</v>
      </c>
      <c r="D68" s="43" t="s">
        <v>244</v>
      </c>
      <c r="E68" s="43" t="s">
        <v>349</v>
      </c>
      <c r="F68" s="43" t="s">
        <v>350</v>
      </c>
      <c r="G68" s="43">
        <v>1</v>
      </c>
      <c r="H68" s="53">
        <v>0.49470686761364424</v>
      </c>
      <c r="I68" s="43">
        <v>654</v>
      </c>
      <c r="J68" s="53">
        <v>0.18272841051314148</v>
      </c>
      <c r="K68" s="58">
        <f>--(H68&gt;='01_PARAMETERS'!$B$7)</f>
        <v>0</v>
      </c>
      <c r="L68" s="58" t="str">
        <f>IF(J68&gt;='01_PARAMETERS'!$B$8,"P55",IF(J68&gt;=0.7,"P56",IF(J68&gt;=0.4,"P57","P58")))</f>
        <v>P58</v>
      </c>
      <c r="M68" s="58" t="str">
        <f>IF(AND(H68&gt;='01_PARAMETERS'!$B$7,F68="High-potential omnichannel"),"Hybrid sequence",IF(H68&gt;='01_PARAMETERS'!$B$7,"Remote call",IF(J68&gt;=0.7,"Approved email","Monitor")))</f>
        <v>Monitor</v>
      </c>
      <c r="N68" s="58" t="str">
        <f t="shared" si="0"/>
        <v>Medium</v>
      </c>
      <c r="O68" s="73" t="str">
        <f>IF(OR(L68="P55",AND(H68&gt;=0.7,G68=0)),"REVIEW","STANDARD")</f>
        <v>STANDARD</v>
      </c>
    </row>
    <row r="69" spans="1:15">
      <c r="A69" s="42" t="s">
        <v>405</v>
      </c>
      <c r="B69" s="61" t="s">
        <v>342</v>
      </c>
      <c r="C69" s="43" t="s">
        <v>289</v>
      </c>
      <c r="D69" s="43" t="s">
        <v>286</v>
      </c>
      <c r="E69" s="43" t="s">
        <v>349</v>
      </c>
      <c r="F69" s="43" t="s">
        <v>347</v>
      </c>
      <c r="G69" s="43">
        <v>1</v>
      </c>
      <c r="H69" s="53">
        <v>0.54038549980244288</v>
      </c>
      <c r="I69" s="43">
        <v>616</v>
      </c>
      <c r="J69" s="53">
        <v>0.23028785982478095</v>
      </c>
      <c r="K69" s="58">
        <f>--(H69&gt;='01_PARAMETERS'!$B$7)</f>
        <v>0</v>
      </c>
      <c r="L69" s="58" t="str">
        <f>IF(J69&gt;='01_PARAMETERS'!$B$8,"P56",IF(J69&gt;=0.7,"P57",IF(J69&gt;=0.4,"P58","P59")))</f>
        <v>P59</v>
      </c>
      <c r="M69" s="58" t="str">
        <f>IF(AND(H69&gt;='01_PARAMETERS'!$B$7,F69="High-potential omnichannel"),"Hybrid sequence",IF(H69&gt;='01_PARAMETERS'!$B$7,"Remote call",IF(J69&gt;=0.7,"Approved email","Monitor")))</f>
        <v>Monitor</v>
      </c>
      <c r="N69" s="58" t="str">
        <f t="shared" si="0"/>
        <v>Medium</v>
      </c>
      <c r="O69" s="73" t="str">
        <f>IF(OR(L69="P56",AND(H69&gt;=0.7,G69=0)),"REVIEW","STANDARD")</f>
        <v>STANDARD</v>
      </c>
    </row>
    <row r="70" spans="1:15">
      <c r="A70" s="42" t="s">
        <v>406</v>
      </c>
      <c r="B70" s="61" t="s">
        <v>342</v>
      </c>
      <c r="C70" s="43" t="s">
        <v>282</v>
      </c>
      <c r="D70" s="43" t="s">
        <v>281</v>
      </c>
      <c r="E70" s="43" t="s">
        <v>353</v>
      </c>
      <c r="F70" s="43" t="s">
        <v>344</v>
      </c>
      <c r="G70" s="43">
        <v>1</v>
      </c>
      <c r="H70" s="53">
        <v>0.65918597338713791</v>
      </c>
      <c r="I70" s="43">
        <v>467</v>
      </c>
      <c r="J70" s="53">
        <v>0.41677096370463074</v>
      </c>
      <c r="K70" s="58">
        <f>--(H70&gt;='01_PARAMETERS'!$B$7)</f>
        <v>0</v>
      </c>
      <c r="L70" s="58" t="str">
        <f>IF(J70&gt;='01_PARAMETERS'!$B$8,"P57",IF(J70&gt;=0.7,"P58",IF(J70&gt;=0.4,"P59","P60")))</f>
        <v>P59</v>
      </c>
      <c r="M70" s="58" t="str">
        <f>IF(AND(H70&gt;='01_PARAMETERS'!$B$7,F70="High-potential omnichannel"),"Hybrid sequence",IF(H70&gt;='01_PARAMETERS'!$B$7,"Remote call",IF(J70&gt;=0.7,"Approved email","Monitor")))</f>
        <v>Monitor</v>
      </c>
      <c r="N70" s="58" t="str">
        <f t="shared" si="0"/>
        <v>High</v>
      </c>
      <c r="O70" s="73" t="str">
        <f>IF(OR(L70="P57",AND(H70&gt;=0.7,G70=0)),"REVIEW","STANDARD")</f>
        <v>STANDARD</v>
      </c>
    </row>
    <row r="71" spans="1:15">
      <c r="A71" s="42" t="s">
        <v>407</v>
      </c>
      <c r="B71" s="61" t="s">
        <v>342</v>
      </c>
      <c r="C71" s="43" t="s">
        <v>305</v>
      </c>
      <c r="D71" s="43" t="s">
        <v>303</v>
      </c>
      <c r="E71" s="43" t="s">
        <v>349</v>
      </c>
      <c r="F71" s="43" t="s">
        <v>344</v>
      </c>
      <c r="G71" s="43">
        <v>0</v>
      </c>
      <c r="H71" s="53">
        <v>0.48134544554788844</v>
      </c>
      <c r="I71" s="43">
        <v>662</v>
      </c>
      <c r="J71" s="53">
        <v>0.17271589486858574</v>
      </c>
      <c r="K71" s="58">
        <f>--(H71&gt;='01_PARAMETERS'!$B$7)</f>
        <v>0</v>
      </c>
      <c r="L71" s="58" t="str">
        <f>IF(J71&gt;='01_PARAMETERS'!$B$8,"P58",IF(J71&gt;=0.7,"P59",IF(J71&gt;=0.4,"P60","P61")))</f>
        <v>P61</v>
      </c>
      <c r="M71" s="58" t="str">
        <f>IF(AND(H71&gt;='01_PARAMETERS'!$B$7,F71="High-potential omnichannel"),"Hybrid sequence",IF(H71&gt;='01_PARAMETERS'!$B$7,"Remote call",IF(J71&gt;=0.7,"Approved email","Monitor")))</f>
        <v>Monitor</v>
      </c>
      <c r="N71" s="58" t="str">
        <f t="shared" si="0"/>
        <v>Medium</v>
      </c>
      <c r="O71" s="73" t="str">
        <f>IF(OR(L71="P58",AND(H71&gt;=0.7,G71=0)),"REVIEW","STANDARD")</f>
        <v>STANDARD</v>
      </c>
    </row>
    <row r="72" spans="1:15">
      <c r="A72" s="42" t="s">
        <v>408</v>
      </c>
      <c r="B72" s="61" t="s">
        <v>342</v>
      </c>
      <c r="C72" s="43" t="s">
        <v>269</v>
      </c>
      <c r="D72" s="43" t="s">
        <v>270</v>
      </c>
      <c r="E72" s="43" t="s">
        <v>349</v>
      </c>
      <c r="F72" s="43" t="s">
        <v>344</v>
      </c>
      <c r="G72" s="43">
        <v>1</v>
      </c>
      <c r="H72" s="53">
        <v>0.94076399375139996</v>
      </c>
      <c r="I72" s="43">
        <v>22</v>
      </c>
      <c r="J72" s="53">
        <v>0.9737171464330413</v>
      </c>
      <c r="K72" s="58">
        <f>--(H72&gt;='01_PARAMETERS'!$B$7)</f>
        <v>1</v>
      </c>
      <c r="L72" s="58" t="str">
        <f>IF(J72&gt;='01_PARAMETERS'!$B$8,"P59",IF(J72&gt;=0.7,"P60",IF(J72&gt;=0.4,"P61","P62")))</f>
        <v>P59</v>
      </c>
      <c r="M72" s="58" t="str">
        <f>IF(AND(H72&gt;='01_PARAMETERS'!$B$7,F72="High-potential omnichannel"),"Hybrid sequence",IF(H72&gt;='01_PARAMETERS'!$B$7,"Remote call",IF(J72&gt;=0.7,"Approved email","Monitor")))</f>
        <v>Remote call</v>
      </c>
      <c r="N72" s="58" t="str">
        <f t="shared" si="0"/>
        <v>Very high</v>
      </c>
      <c r="O72" s="73" t="str">
        <f>IF(OR(L72="P59",AND(H72&gt;=0.7,G72=0)),"REVIEW","STANDARD")</f>
        <v>REVIEW</v>
      </c>
    </row>
    <row r="73" spans="1:15">
      <c r="A73" s="42" t="s">
        <v>409</v>
      </c>
      <c r="B73" s="61" t="s">
        <v>342</v>
      </c>
      <c r="C73" s="43" t="s">
        <v>280</v>
      </c>
      <c r="D73" s="43" t="s">
        <v>281</v>
      </c>
      <c r="E73" s="43" t="s">
        <v>346</v>
      </c>
      <c r="F73" s="43" t="s">
        <v>350</v>
      </c>
      <c r="G73" s="43">
        <v>1</v>
      </c>
      <c r="H73" s="53">
        <v>0.70208432806007692</v>
      </c>
      <c r="I73" s="43">
        <v>406</v>
      </c>
      <c r="J73" s="53">
        <v>0.49311639549436792</v>
      </c>
      <c r="K73" s="58">
        <f>--(H73&gt;='01_PARAMETERS'!$B$7)</f>
        <v>1</v>
      </c>
      <c r="L73" s="58" t="str">
        <f>IF(J73&gt;='01_PARAMETERS'!$B$8,"P60",IF(J73&gt;=0.7,"P61",IF(J73&gt;=0.4,"P62","P63")))</f>
        <v>P62</v>
      </c>
      <c r="M73" s="58" t="str">
        <f>IF(AND(H73&gt;='01_PARAMETERS'!$B$7,F73="High-potential omnichannel"),"Hybrid sequence",IF(H73&gt;='01_PARAMETERS'!$B$7,"Remote call",IF(J73&gt;=0.7,"Approved email","Monitor")))</f>
        <v>Hybrid sequence</v>
      </c>
      <c r="N73" s="58" t="str">
        <f t="shared" si="0"/>
        <v>High</v>
      </c>
      <c r="O73" s="73" t="str">
        <f>IF(OR(L73="P60",AND(H73&gt;=0.7,G73=0)),"REVIEW","STANDARD")</f>
        <v>STANDARD</v>
      </c>
    </row>
    <row r="74" spans="1:15">
      <c r="A74" s="42" t="s">
        <v>410</v>
      </c>
      <c r="B74" s="61" t="s">
        <v>342</v>
      </c>
      <c r="C74" s="43" t="s">
        <v>280</v>
      </c>
      <c r="D74" s="43" t="s">
        <v>281</v>
      </c>
      <c r="E74" s="43" t="s">
        <v>343</v>
      </c>
      <c r="F74" s="43" t="s">
        <v>344</v>
      </c>
      <c r="G74" s="43">
        <v>0</v>
      </c>
      <c r="H74" s="53">
        <v>0.1944996965533009</v>
      </c>
      <c r="I74" s="43">
        <v>782</v>
      </c>
      <c r="J74" s="53">
        <v>2.252816020025028E-2</v>
      </c>
      <c r="K74" s="58">
        <f>--(H74&gt;='01_PARAMETERS'!$B$7)</f>
        <v>0</v>
      </c>
      <c r="L74" s="58" t="str">
        <f>IF(J74&gt;='01_PARAMETERS'!$B$8,"P61",IF(J74&gt;=0.7,"P62",IF(J74&gt;=0.4,"P63","P64")))</f>
        <v>P64</v>
      </c>
      <c r="M74" s="58" t="str">
        <f>IF(AND(H74&gt;='01_PARAMETERS'!$B$7,F74="High-potential omnichannel"),"Hybrid sequence",IF(H74&gt;='01_PARAMETERS'!$B$7,"Remote call",IF(J74&gt;=0.7,"Approved email","Monitor")))</f>
        <v>Monitor</v>
      </c>
      <c r="N74" s="58" t="str">
        <f t="shared" si="0"/>
        <v>Low</v>
      </c>
      <c r="O74" s="73" t="str">
        <f>IF(OR(L74="P61",AND(H74&gt;=0.7,G74=0)),"REVIEW","STANDARD")</f>
        <v>STANDARD</v>
      </c>
    </row>
    <row r="75" spans="1:15">
      <c r="A75" s="42" t="s">
        <v>411</v>
      </c>
      <c r="B75" s="61" t="s">
        <v>342</v>
      </c>
      <c r="C75" s="43" t="s">
        <v>284</v>
      </c>
      <c r="D75" s="43" t="s">
        <v>281</v>
      </c>
      <c r="E75" s="43" t="s">
        <v>346</v>
      </c>
      <c r="F75" s="43" t="s">
        <v>347</v>
      </c>
      <c r="G75" s="43">
        <v>0</v>
      </c>
      <c r="H75" s="53">
        <v>0.6371391477840147</v>
      </c>
      <c r="I75" s="43">
        <v>497</v>
      </c>
      <c r="J75" s="53">
        <v>0.3792240300375469</v>
      </c>
      <c r="K75" s="58">
        <f>--(H75&gt;='01_PARAMETERS'!$B$7)</f>
        <v>0</v>
      </c>
      <c r="L75" s="58" t="str">
        <f>IF(J75&gt;='01_PARAMETERS'!$B$8,"P62",IF(J75&gt;=0.7,"P63",IF(J75&gt;=0.4,"P64","P65")))</f>
        <v>P65</v>
      </c>
      <c r="M75" s="58" t="str">
        <f>IF(AND(H75&gt;='01_PARAMETERS'!$B$7,F75="High-potential omnichannel"),"Hybrid sequence",IF(H75&gt;='01_PARAMETERS'!$B$7,"Remote call",IF(J75&gt;=0.7,"Approved email","Monitor")))</f>
        <v>Monitor</v>
      </c>
      <c r="N75" s="58" t="str">
        <f t="shared" si="0"/>
        <v>High</v>
      </c>
      <c r="O75" s="73" t="str">
        <f>IF(OR(L75="P62",AND(H75&gt;=0.7,G75=0)),"REVIEW","STANDARD")</f>
        <v>STANDARD</v>
      </c>
    </row>
    <row r="76" spans="1:15">
      <c r="A76" s="42" t="s">
        <v>412</v>
      </c>
      <c r="B76" s="61" t="s">
        <v>342</v>
      </c>
      <c r="C76" s="43" t="s">
        <v>280</v>
      </c>
      <c r="D76" s="43" t="s">
        <v>281</v>
      </c>
      <c r="E76" s="43" t="s">
        <v>369</v>
      </c>
      <c r="F76" s="43" t="s">
        <v>347</v>
      </c>
      <c r="G76" s="43">
        <v>0</v>
      </c>
      <c r="H76" s="53">
        <v>0.78012110382864741</v>
      </c>
      <c r="I76" s="43">
        <v>294</v>
      </c>
      <c r="J76" s="53">
        <v>0.63329161451814775</v>
      </c>
      <c r="K76" s="58">
        <f>--(H76&gt;='01_PARAMETERS'!$B$7)</f>
        <v>1</v>
      </c>
      <c r="L76" s="58" t="str">
        <f>IF(J76&gt;='01_PARAMETERS'!$B$8,"P63",IF(J76&gt;=0.7,"P64",IF(J76&gt;=0.4,"P65","P66")))</f>
        <v>P65</v>
      </c>
      <c r="M76" s="58" t="str">
        <f>IF(AND(H76&gt;='01_PARAMETERS'!$B$7,F76="High-potential omnichannel"),"Hybrid sequence",IF(H76&gt;='01_PARAMETERS'!$B$7,"Remote call",IF(J76&gt;=0.7,"Approved email","Monitor")))</f>
        <v>Remote call</v>
      </c>
      <c r="N76" s="58" t="str">
        <f t="shared" si="0"/>
        <v>High</v>
      </c>
      <c r="O76" s="73" t="str">
        <f>IF(OR(L76="P63",AND(H76&gt;=0.7,G76=0)),"REVIEW","STANDARD")</f>
        <v>REVIEW</v>
      </c>
    </row>
    <row r="77" spans="1:15">
      <c r="A77" s="42" t="s">
        <v>413</v>
      </c>
      <c r="B77" s="61" t="s">
        <v>342</v>
      </c>
      <c r="C77" s="43" t="s">
        <v>267</v>
      </c>
      <c r="D77" s="43" t="s">
        <v>266</v>
      </c>
      <c r="E77" s="43" t="s">
        <v>346</v>
      </c>
      <c r="F77" s="43" t="s">
        <v>347</v>
      </c>
      <c r="G77" s="43">
        <v>0</v>
      </c>
      <c r="H77" s="53">
        <v>0.80159360176895045</v>
      </c>
      <c r="I77" s="43">
        <v>245</v>
      </c>
      <c r="J77" s="53">
        <v>0.69461827284105127</v>
      </c>
      <c r="K77" s="58">
        <f>--(H77&gt;='01_PARAMETERS'!$B$7)</f>
        <v>1</v>
      </c>
      <c r="L77" s="58" t="str">
        <f>IF(J77&gt;='01_PARAMETERS'!$B$8,"P64",IF(J77&gt;=0.7,"P65",IF(J77&gt;=0.4,"P66","P67")))</f>
        <v>P66</v>
      </c>
      <c r="M77" s="58" t="str">
        <f>IF(AND(H77&gt;='01_PARAMETERS'!$B$7,F77="High-potential omnichannel"),"Hybrid sequence",IF(H77&gt;='01_PARAMETERS'!$B$7,"Remote call",IF(J77&gt;=0.7,"Approved email","Monitor")))</f>
        <v>Remote call</v>
      </c>
      <c r="N77" s="58" t="str">
        <f t="shared" si="0"/>
        <v>Very high</v>
      </c>
      <c r="O77" s="73" t="str">
        <f>IF(OR(L77="P64",AND(H77&gt;=0.7,G77=0)),"REVIEW","STANDARD")</f>
        <v>REVIEW</v>
      </c>
    </row>
    <row r="78" spans="1:15">
      <c r="A78" s="42" t="s">
        <v>414</v>
      </c>
      <c r="B78" s="61" t="s">
        <v>342</v>
      </c>
      <c r="C78" s="43" t="s">
        <v>302</v>
      </c>
      <c r="D78" s="43" t="s">
        <v>303</v>
      </c>
      <c r="E78" s="43" t="s">
        <v>353</v>
      </c>
      <c r="F78" s="43" t="s">
        <v>347</v>
      </c>
      <c r="G78" s="43">
        <v>1</v>
      </c>
      <c r="H78" s="53">
        <v>0.67616000305795187</v>
      </c>
      <c r="I78" s="43">
        <v>443</v>
      </c>
      <c r="J78" s="53">
        <v>0.44680851063829785</v>
      </c>
      <c r="K78" s="58">
        <f>--(H78&gt;='01_PARAMETERS'!$B$7)</f>
        <v>0</v>
      </c>
      <c r="L78" s="58" t="str">
        <f>IF(J78&gt;='01_PARAMETERS'!$B$8,"P65",IF(J78&gt;=0.7,"P66",IF(J78&gt;=0.4,"P67","P68")))</f>
        <v>P67</v>
      </c>
      <c r="M78" s="58" t="str">
        <f>IF(AND(H78&gt;='01_PARAMETERS'!$B$7,F78="High-potential omnichannel"),"Hybrid sequence",IF(H78&gt;='01_PARAMETERS'!$B$7,"Remote call",IF(J78&gt;=0.7,"Approved email","Monitor")))</f>
        <v>Monitor</v>
      </c>
      <c r="N78" s="58" t="str">
        <f t="shared" ref="N78:N141" si="1">IF(H78&gt;=0.8,"Very high",IF(H78&gt;=0.6,"High",IF(H78&gt;=0.4,"Medium","Low")))</f>
        <v>High</v>
      </c>
      <c r="O78" s="73" t="str">
        <f>IF(OR(L78="P65",AND(H78&gt;=0.7,G78=0)),"REVIEW","STANDARD")</f>
        <v>STANDARD</v>
      </c>
    </row>
    <row r="79" spans="1:15">
      <c r="A79" s="42" t="s">
        <v>415</v>
      </c>
      <c r="B79" s="61" t="s">
        <v>342</v>
      </c>
      <c r="C79" s="43" t="s">
        <v>287</v>
      </c>
      <c r="D79" s="43" t="s">
        <v>286</v>
      </c>
      <c r="E79" s="43" t="s">
        <v>343</v>
      </c>
      <c r="F79" s="43" t="s">
        <v>347</v>
      </c>
      <c r="G79" s="43">
        <v>0</v>
      </c>
      <c r="H79" s="53">
        <v>0.56959448277042901</v>
      </c>
      <c r="I79" s="43">
        <v>577</v>
      </c>
      <c r="J79" s="53">
        <v>0.27909887359199004</v>
      </c>
      <c r="K79" s="58">
        <f>--(H79&gt;='01_PARAMETERS'!$B$7)</f>
        <v>0</v>
      </c>
      <c r="L79" s="58" t="str">
        <f>IF(J79&gt;='01_PARAMETERS'!$B$8,"P66",IF(J79&gt;=0.7,"P67",IF(J79&gt;=0.4,"P68","P69")))</f>
        <v>P69</v>
      </c>
      <c r="M79" s="58" t="str">
        <f>IF(AND(H79&gt;='01_PARAMETERS'!$B$7,F79="High-potential omnichannel"),"Hybrid sequence",IF(H79&gt;='01_PARAMETERS'!$B$7,"Remote call",IF(J79&gt;=0.7,"Approved email","Monitor")))</f>
        <v>Monitor</v>
      </c>
      <c r="N79" s="58" t="str">
        <f t="shared" si="1"/>
        <v>Medium</v>
      </c>
      <c r="O79" s="73" t="str">
        <f>IF(OR(L79="P66",AND(H79&gt;=0.7,G79=0)),"REVIEW","STANDARD")</f>
        <v>STANDARD</v>
      </c>
    </row>
    <row r="80" spans="1:15">
      <c r="A80" s="42" t="s">
        <v>416</v>
      </c>
      <c r="B80" s="61" t="s">
        <v>342</v>
      </c>
      <c r="C80" s="43" t="s">
        <v>289</v>
      </c>
      <c r="D80" s="43" t="s">
        <v>286</v>
      </c>
      <c r="E80" s="43" t="s">
        <v>353</v>
      </c>
      <c r="F80" s="43" t="s">
        <v>347</v>
      </c>
      <c r="G80" s="43">
        <v>1</v>
      </c>
      <c r="H80" s="53">
        <v>0.90507254519713232</v>
      </c>
      <c r="I80" s="43">
        <v>69</v>
      </c>
      <c r="J80" s="53">
        <v>0.91489361702127658</v>
      </c>
      <c r="K80" s="58">
        <f>--(H80&gt;='01_PARAMETERS'!$B$7)</f>
        <v>1</v>
      </c>
      <c r="L80" s="58" t="str">
        <f>IF(J80&gt;='01_PARAMETERS'!$B$8,"P67",IF(J80&gt;=0.7,"P68",IF(J80&gt;=0.4,"P69","P70")))</f>
        <v>P67</v>
      </c>
      <c r="M80" s="58" t="str">
        <f>IF(AND(H80&gt;='01_PARAMETERS'!$B$7,F80="High-potential omnichannel"),"Hybrid sequence",IF(H80&gt;='01_PARAMETERS'!$B$7,"Remote call",IF(J80&gt;=0.7,"Approved email","Monitor")))</f>
        <v>Remote call</v>
      </c>
      <c r="N80" s="58" t="str">
        <f t="shared" si="1"/>
        <v>Very high</v>
      </c>
      <c r="O80" s="73" t="str">
        <f>IF(OR(L80="P67",AND(H80&gt;=0.7,G80=0)),"REVIEW","STANDARD")</f>
        <v>REVIEW</v>
      </c>
    </row>
    <row r="81" spans="1:15">
      <c r="A81" s="42" t="s">
        <v>417</v>
      </c>
      <c r="B81" s="61" t="s">
        <v>342</v>
      </c>
      <c r="C81" s="43" t="s">
        <v>283</v>
      </c>
      <c r="D81" s="43" t="s">
        <v>281</v>
      </c>
      <c r="E81" s="43" t="s">
        <v>369</v>
      </c>
      <c r="F81" s="43" t="s">
        <v>344</v>
      </c>
      <c r="G81" s="43">
        <v>0</v>
      </c>
      <c r="H81" s="53">
        <v>0.75272043142154588</v>
      </c>
      <c r="I81" s="43">
        <v>332</v>
      </c>
      <c r="J81" s="53">
        <v>0.58573216520650817</v>
      </c>
      <c r="K81" s="58">
        <f>--(H81&gt;='01_PARAMETERS'!$B$7)</f>
        <v>1</v>
      </c>
      <c r="L81" s="58" t="str">
        <f>IF(J81&gt;='01_PARAMETERS'!$B$8,"P68",IF(J81&gt;=0.7,"P69",IF(J81&gt;=0.4,"P70","P71")))</f>
        <v>P70</v>
      </c>
      <c r="M81" s="58" t="str">
        <f>IF(AND(H81&gt;='01_PARAMETERS'!$B$7,F81="High-potential omnichannel"),"Hybrid sequence",IF(H81&gt;='01_PARAMETERS'!$B$7,"Remote call",IF(J81&gt;=0.7,"Approved email","Monitor")))</f>
        <v>Remote call</v>
      </c>
      <c r="N81" s="58" t="str">
        <f t="shared" si="1"/>
        <v>High</v>
      </c>
      <c r="O81" s="73" t="str">
        <f>IF(OR(L81="P68",AND(H81&gt;=0.7,G81=0)),"REVIEW","STANDARD")</f>
        <v>REVIEW</v>
      </c>
    </row>
    <row r="82" spans="1:15">
      <c r="A82" s="42" t="s">
        <v>418</v>
      </c>
      <c r="B82" s="61" t="s">
        <v>342</v>
      </c>
      <c r="C82" s="43" t="s">
        <v>314</v>
      </c>
      <c r="D82" s="43" t="s">
        <v>312</v>
      </c>
      <c r="E82" s="43" t="s">
        <v>353</v>
      </c>
      <c r="F82" s="43" t="s">
        <v>344</v>
      </c>
      <c r="G82" s="43">
        <v>0</v>
      </c>
      <c r="H82" s="53">
        <v>0.62728024032387353</v>
      </c>
      <c r="I82" s="43">
        <v>514</v>
      </c>
      <c r="J82" s="53">
        <v>0.35794743429286613</v>
      </c>
      <c r="K82" s="58">
        <f>--(H82&gt;='01_PARAMETERS'!$B$7)</f>
        <v>0</v>
      </c>
      <c r="L82" s="58" t="str">
        <f>IF(J82&gt;='01_PARAMETERS'!$B$8,"P69",IF(J82&gt;=0.7,"P70",IF(J82&gt;=0.4,"P71","P72")))</f>
        <v>P72</v>
      </c>
      <c r="M82" s="58" t="str">
        <f>IF(AND(H82&gt;='01_PARAMETERS'!$B$7,F82="High-potential omnichannel"),"Hybrid sequence",IF(H82&gt;='01_PARAMETERS'!$B$7,"Remote call",IF(J82&gt;=0.7,"Approved email","Monitor")))</f>
        <v>Monitor</v>
      </c>
      <c r="N82" s="58" t="str">
        <f t="shared" si="1"/>
        <v>High</v>
      </c>
      <c r="O82" s="73" t="str">
        <f>IF(OR(L82="P69",AND(H82&gt;=0.7,G82=0)),"REVIEW","STANDARD")</f>
        <v>STANDARD</v>
      </c>
    </row>
    <row r="83" spans="1:15">
      <c r="A83" s="42" t="s">
        <v>419</v>
      </c>
      <c r="B83" s="61" t="s">
        <v>342</v>
      </c>
      <c r="C83" s="43" t="s">
        <v>261</v>
      </c>
      <c r="D83" s="43" t="s">
        <v>244</v>
      </c>
      <c r="E83" s="43" t="s">
        <v>349</v>
      </c>
      <c r="F83" s="43" t="s">
        <v>350</v>
      </c>
      <c r="G83" s="43">
        <v>1</v>
      </c>
      <c r="H83" s="53">
        <v>0.70160184477394938</v>
      </c>
      <c r="I83" s="43">
        <v>408</v>
      </c>
      <c r="J83" s="53">
        <v>0.49061326658322901</v>
      </c>
      <c r="K83" s="58">
        <f>--(H83&gt;='01_PARAMETERS'!$B$7)</f>
        <v>1</v>
      </c>
      <c r="L83" s="58" t="str">
        <f>IF(J83&gt;='01_PARAMETERS'!$B$8,"P70",IF(J83&gt;=0.7,"P71",IF(J83&gt;=0.4,"P72","P73")))</f>
        <v>P72</v>
      </c>
      <c r="M83" s="58" t="str">
        <f>IF(AND(H83&gt;='01_PARAMETERS'!$B$7,F83="High-potential omnichannel"),"Hybrid sequence",IF(H83&gt;='01_PARAMETERS'!$B$7,"Remote call",IF(J83&gt;=0.7,"Approved email","Monitor")))</f>
        <v>Hybrid sequence</v>
      </c>
      <c r="N83" s="58" t="str">
        <f t="shared" si="1"/>
        <v>High</v>
      </c>
      <c r="O83" s="73" t="str">
        <f>IF(OR(L83="P70",AND(H83&gt;=0.7,G83=0)),"REVIEW","STANDARD")</f>
        <v>STANDARD</v>
      </c>
    </row>
    <row r="84" spans="1:15">
      <c r="A84" s="42" t="s">
        <v>420</v>
      </c>
      <c r="B84" s="61" t="s">
        <v>342</v>
      </c>
      <c r="C84" s="43" t="s">
        <v>290</v>
      </c>
      <c r="D84" s="43" t="s">
        <v>286</v>
      </c>
      <c r="E84" s="43" t="s">
        <v>343</v>
      </c>
      <c r="F84" s="43" t="s">
        <v>344</v>
      </c>
      <c r="G84" s="43">
        <v>0</v>
      </c>
      <c r="H84" s="53">
        <v>0.41381428655216607</v>
      </c>
      <c r="I84" s="43">
        <v>711</v>
      </c>
      <c r="J84" s="53">
        <v>0.11138923654568211</v>
      </c>
      <c r="K84" s="58">
        <f>--(H84&gt;='01_PARAMETERS'!$B$7)</f>
        <v>0</v>
      </c>
      <c r="L84" s="58" t="str">
        <f>IF(J84&gt;='01_PARAMETERS'!$B$8,"P71",IF(J84&gt;=0.7,"P72",IF(J84&gt;=0.4,"P73","P74")))</f>
        <v>P74</v>
      </c>
      <c r="M84" s="58" t="str">
        <f>IF(AND(H84&gt;='01_PARAMETERS'!$B$7,F84="High-potential omnichannel"),"Hybrid sequence",IF(H84&gt;='01_PARAMETERS'!$B$7,"Remote call",IF(J84&gt;=0.7,"Approved email","Monitor")))</f>
        <v>Monitor</v>
      </c>
      <c r="N84" s="58" t="str">
        <f t="shared" si="1"/>
        <v>Medium</v>
      </c>
      <c r="O84" s="73" t="str">
        <f>IF(OR(L84="P71",AND(H84&gt;=0.7,G84=0)),"REVIEW","STANDARD")</f>
        <v>STANDARD</v>
      </c>
    </row>
    <row r="85" spans="1:15">
      <c r="A85" s="42" t="s">
        <v>421</v>
      </c>
      <c r="B85" s="61" t="s">
        <v>342</v>
      </c>
      <c r="C85" s="43" t="s">
        <v>293</v>
      </c>
      <c r="D85" s="43" t="s">
        <v>286</v>
      </c>
      <c r="E85" s="43" t="s">
        <v>353</v>
      </c>
      <c r="F85" s="43" t="s">
        <v>350</v>
      </c>
      <c r="G85" s="43">
        <v>0</v>
      </c>
      <c r="H85" s="53">
        <v>0.84642941638163516</v>
      </c>
      <c r="I85" s="43">
        <v>165</v>
      </c>
      <c r="J85" s="53">
        <v>0.79474342928660824</v>
      </c>
      <c r="K85" s="58">
        <f>--(H85&gt;='01_PARAMETERS'!$B$7)</f>
        <v>1</v>
      </c>
      <c r="L85" s="58" t="str">
        <f>IF(J85&gt;='01_PARAMETERS'!$B$8,"P72",IF(J85&gt;=0.7,"P73",IF(J85&gt;=0.4,"P74","P75")))</f>
        <v>P73</v>
      </c>
      <c r="M85" s="58" t="str">
        <f>IF(AND(H85&gt;='01_PARAMETERS'!$B$7,F85="High-potential omnichannel"),"Hybrid sequence",IF(H85&gt;='01_PARAMETERS'!$B$7,"Remote call",IF(J85&gt;=0.7,"Approved email","Monitor")))</f>
        <v>Hybrid sequence</v>
      </c>
      <c r="N85" s="58" t="str">
        <f t="shared" si="1"/>
        <v>Very high</v>
      </c>
      <c r="O85" s="73" t="str">
        <f>IF(OR(L85="P72",AND(H85&gt;=0.7,G85=0)),"REVIEW","STANDARD")</f>
        <v>REVIEW</v>
      </c>
    </row>
    <row r="86" spans="1:15">
      <c r="A86" s="42" t="s">
        <v>422</v>
      </c>
      <c r="B86" s="61" t="s">
        <v>342</v>
      </c>
      <c r="C86" s="43" t="s">
        <v>262</v>
      </c>
      <c r="D86" s="43" t="s">
        <v>263</v>
      </c>
      <c r="E86" s="43" t="s">
        <v>343</v>
      </c>
      <c r="F86" s="43" t="s">
        <v>347</v>
      </c>
      <c r="G86" s="43">
        <v>0</v>
      </c>
      <c r="H86" s="53">
        <v>0.4592549039498422</v>
      </c>
      <c r="I86" s="43">
        <v>680</v>
      </c>
      <c r="J86" s="53">
        <v>0.15018773466833546</v>
      </c>
      <c r="K86" s="58">
        <f>--(H86&gt;='01_PARAMETERS'!$B$7)</f>
        <v>0</v>
      </c>
      <c r="L86" s="58" t="str">
        <f>IF(J86&gt;='01_PARAMETERS'!$B$8,"P73",IF(J86&gt;=0.7,"P74",IF(J86&gt;=0.4,"P75","P76")))</f>
        <v>P76</v>
      </c>
      <c r="M86" s="58" t="str">
        <f>IF(AND(H86&gt;='01_PARAMETERS'!$B$7,F86="High-potential omnichannel"),"Hybrid sequence",IF(H86&gt;='01_PARAMETERS'!$B$7,"Remote call",IF(J86&gt;=0.7,"Approved email","Monitor")))</f>
        <v>Monitor</v>
      </c>
      <c r="N86" s="58" t="str">
        <f t="shared" si="1"/>
        <v>Medium</v>
      </c>
      <c r="O86" s="73" t="str">
        <f>IF(OR(L86="P73",AND(H86&gt;=0.7,G86=0)),"REVIEW","STANDARD")</f>
        <v>STANDARD</v>
      </c>
    </row>
    <row r="87" spans="1:15">
      <c r="A87" s="42" t="s">
        <v>423</v>
      </c>
      <c r="B87" s="61" t="s">
        <v>342</v>
      </c>
      <c r="C87" s="43" t="s">
        <v>315</v>
      </c>
      <c r="D87" s="43" t="s">
        <v>312</v>
      </c>
      <c r="E87" s="43" t="s">
        <v>353</v>
      </c>
      <c r="F87" s="43" t="s">
        <v>344</v>
      </c>
      <c r="G87" s="43">
        <v>1</v>
      </c>
      <c r="H87" s="53">
        <v>0.87500087244103397</v>
      </c>
      <c r="I87" s="43">
        <v>117</v>
      </c>
      <c r="J87" s="53">
        <v>0.85481852315394247</v>
      </c>
      <c r="K87" s="58">
        <f>--(H87&gt;='01_PARAMETERS'!$B$7)</f>
        <v>1</v>
      </c>
      <c r="L87" s="58" t="str">
        <f>IF(J87&gt;='01_PARAMETERS'!$B$8,"P74",IF(J87&gt;=0.7,"P75",IF(J87&gt;=0.4,"P76","P77")))</f>
        <v>P75</v>
      </c>
      <c r="M87" s="58" t="str">
        <f>IF(AND(H87&gt;='01_PARAMETERS'!$B$7,F87="High-potential omnichannel"),"Hybrid sequence",IF(H87&gt;='01_PARAMETERS'!$B$7,"Remote call",IF(J87&gt;=0.7,"Approved email","Monitor")))</f>
        <v>Remote call</v>
      </c>
      <c r="N87" s="58" t="str">
        <f t="shared" si="1"/>
        <v>Very high</v>
      </c>
      <c r="O87" s="73" t="str">
        <f>IF(OR(L87="P74",AND(H87&gt;=0.7,G87=0)),"REVIEW","STANDARD")</f>
        <v>STANDARD</v>
      </c>
    </row>
    <row r="88" spans="1:15">
      <c r="A88" s="42" t="s">
        <v>424</v>
      </c>
      <c r="B88" s="61" t="s">
        <v>342</v>
      </c>
      <c r="C88" s="43" t="s">
        <v>292</v>
      </c>
      <c r="D88" s="43" t="s">
        <v>286</v>
      </c>
      <c r="E88" s="43" t="s">
        <v>346</v>
      </c>
      <c r="F88" s="43" t="s">
        <v>344</v>
      </c>
      <c r="G88" s="43">
        <v>0</v>
      </c>
      <c r="H88" s="53">
        <v>0.95511498872853906</v>
      </c>
      <c r="I88" s="43">
        <v>10</v>
      </c>
      <c r="J88" s="53">
        <v>0.98873591989987486</v>
      </c>
      <c r="K88" s="58">
        <f>--(H88&gt;='01_PARAMETERS'!$B$7)</f>
        <v>1</v>
      </c>
      <c r="L88" s="58" t="str">
        <f>IF(J88&gt;='01_PARAMETERS'!$B$8,"P75",IF(J88&gt;=0.7,"P76",IF(J88&gt;=0.4,"P77","P78")))</f>
        <v>P75</v>
      </c>
      <c r="M88" s="58" t="str">
        <f>IF(AND(H88&gt;='01_PARAMETERS'!$B$7,F88="High-potential omnichannel"),"Hybrid sequence",IF(H88&gt;='01_PARAMETERS'!$B$7,"Remote call",IF(J88&gt;=0.7,"Approved email","Monitor")))</f>
        <v>Remote call</v>
      </c>
      <c r="N88" s="58" t="str">
        <f t="shared" si="1"/>
        <v>Very high</v>
      </c>
      <c r="O88" s="73" t="str">
        <f>IF(OR(L88="P75",AND(H88&gt;=0.7,G88=0)),"REVIEW","STANDARD")</f>
        <v>REVIEW</v>
      </c>
    </row>
    <row r="89" spans="1:15">
      <c r="A89" s="42" t="s">
        <v>425</v>
      </c>
      <c r="B89" s="61" t="s">
        <v>342</v>
      </c>
      <c r="C89" s="43" t="s">
        <v>314</v>
      </c>
      <c r="D89" s="43" t="s">
        <v>312</v>
      </c>
      <c r="E89" s="43" t="s">
        <v>346</v>
      </c>
      <c r="F89" s="43" t="s">
        <v>347</v>
      </c>
      <c r="G89" s="43">
        <v>0</v>
      </c>
      <c r="H89" s="53">
        <v>0.72933925202901506</v>
      </c>
      <c r="I89" s="43">
        <v>365</v>
      </c>
      <c r="J89" s="53">
        <v>0.54443053817271592</v>
      </c>
      <c r="K89" s="58">
        <f>--(H89&gt;='01_PARAMETERS'!$B$7)</f>
        <v>1</v>
      </c>
      <c r="L89" s="58" t="str">
        <f>IF(J89&gt;='01_PARAMETERS'!$B$8,"P76",IF(J89&gt;=0.7,"P77",IF(J89&gt;=0.4,"P78","P79")))</f>
        <v>P78</v>
      </c>
      <c r="M89" s="58" t="str">
        <f>IF(AND(H89&gt;='01_PARAMETERS'!$B$7,F89="High-potential omnichannel"),"Hybrid sequence",IF(H89&gt;='01_PARAMETERS'!$B$7,"Remote call",IF(J89&gt;=0.7,"Approved email","Monitor")))</f>
        <v>Remote call</v>
      </c>
      <c r="N89" s="58" t="str">
        <f t="shared" si="1"/>
        <v>High</v>
      </c>
      <c r="O89" s="73" t="str">
        <f>IF(OR(L89="P76",AND(H89&gt;=0.7,G89=0)),"REVIEW","STANDARD")</f>
        <v>REVIEW</v>
      </c>
    </row>
    <row r="90" spans="1:15">
      <c r="A90" s="42" t="s">
        <v>426</v>
      </c>
      <c r="B90" s="61" t="s">
        <v>342</v>
      </c>
      <c r="C90" s="43" t="s">
        <v>291</v>
      </c>
      <c r="D90" s="43" t="s">
        <v>286</v>
      </c>
      <c r="E90" s="43" t="s">
        <v>343</v>
      </c>
      <c r="F90" s="43" t="s">
        <v>350</v>
      </c>
      <c r="G90" s="43">
        <v>0</v>
      </c>
      <c r="H90" s="53">
        <v>0.84386419261783108</v>
      </c>
      <c r="I90" s="43">
        <v>171</v>
      </c>
      <c r="J90" s="53">
        <v>0.78723404255319152</v>
      </c>
      <c r="K90" s="58">
        <f>--(H90&gt;='01_PARAMETERS'!$B$7)</f>
        <v>1</v>
      </c>
      <c r="L90" s="58" t="str">
        <f>IF(J90&gt;='01_PARAMETERS'!$B$8,"P77",IF(J90&gt;=0.7,"P78",IF(J90&gt;=0.4,"P79","P80")))</f>
        <v>P78</v>
      </c>
      <c r="M90" s="58" t="str">
        <f>IF(AND(H90&gt;='01_PARAMETERS'!$B$7,F90="High-potential omnichannel"),"Hybrid sequence",IF(H90&gt;='01_PARAMETERS'!$B$7,"Remote call",IF(J90&gt;=0.7,"Approved email","Monitor")))</f>
        <v>Hybrid sequence</v>
      </c>
      <c r="N90" s="58" t="str">
        <f t="shared" si="1"/>
        <v>Very high</v>
      </c>
      <c r="O90" s="73" t="str">
        <f>IF(OR(L90="P77",AND(H90&gt;=0.7,G90=0)),"REVIEW","STANDARD")</f>
        <v>REVIEW</v>
      </c>
    </row>
    <row r="91" spans="1:15">
      <c r="A91" s="42" t="s">
        <v>427</v>
      </c>
      <c r="B91" s="61" t="s">
        <v>342</v>
      </c>
      <c r="C91" s="43" t="s">
        <v>309</v>
      </c>
      <c r="D91" s="43" t="s">
        <v>308</v>
      </c>
      <c r="E91" s="43" t="s">
        <v>369</v>
      </c>
      <c r="F91" s="43" t="s">
        <v>347</v>
      </c>
      <c r="G91" s="43">
        <v>1</v>
      </c>
      <c r="H91" s="53">
        <v>0.87952301670242483</v>
      </c>
      <c r="I91" s="43">
        <v>110</v>
      </c>
      <c r="J91" s="53">
        <v>0.8635794743429287</v>
      </c>
      <c r="K91" s="58">
        <f>--(H91&gt;='01_PARAMETERS'!$B$7)</f>
        <v>1</v>
      </c>
      <c r="L91" s="58" t="str">
        <f>IF(J91&gt;='01_PARAMETERS'!$B$8,"P78",IF(J91&gt;=0.7,"P79",IF(J91&gt;=0.4,"P80","P81")))</f>
        <v>P79</v>
      </c>
      <c r="M91" s="58" t="str">
        <f>IF(AND(H91&gt;='01_PARAMETERS'!$B$7,F91="High-potential omnichannel"),"Hybrid sequence",IF(H91&gt;='01_PARAMETERS'!$B$7,"Remote call",IF(J91&gt;=0.7,"Approved email","Monitor")))</f>
        <v>Remote call</v>
      </c>
      <c r="N91" s="58" t="str">
        <f t="shared" si="1"/>
        <v>Very high</v>
      </c>
      <c r="O91" s="73" t="str">
        <f>IF(OR(L91="P78",AND(H91&gt;=0.7,G91=0)),"REVIEW","STANDARD")</f>
        <v>STANDARD</v>
      </c>
    </row>
    <row r="92" spans="1:15">
      <c r="A92" s="42" t="s">
        <v>428</v>
      </c>
      <c r="B92" s="61" t="s">
        <v>342</v>
      </c>
      <c r="C92" s="43" t="s">
        <v>310</v>
      </c>
      <c r="D92" s="43" t="s">
        <v>308</v>
      </c>
      <c r="E92" s="43" t="s">
        <v>346</v>
      </c>
      <c r="F92" s="43" t="s">
        <v>344</v>
      </c>
      <c r="G92" s="43">
        <v>1</v>
      </c>
      <c r="H92" s="53">
        <v>0.54588677061546687</v>
      </c>
      <c r="I92" s="43">
        <v>607</v>
      </c>
      <c r="J92" s="53">
        <v>0.24155193992490609</v>
      </c>
      <c r="K92" s="58">
        <f>--(H92&gt;='01_PARAMETERS'!$B$7)</f>
        <v>0</v>
      </c>
      <c r="L92" s="58" t="str">
        <f>IF(J92&gt;='01_PARAMETERS'!$B$8,"P79",IF(J92&gt;=0.7,"P80",IF(J92&gt;=0.4,"P81","P82")))</f>
        <v>P82</v>
      </c>
      <c r="M92" s="58" t="str">
        <f>IF(AND(H92&gt;='01_PARAMETERS'!$B$7,F92="High-potential omnichannel"),"Hybrid sequence",IF(H92&gt;='01_PARAMETERS'!$B$7,"Remote call",IF(J92&gt;=0.7,"Approved email","Monitor")))</f>
        <v>Monitor</v>
      </c>
      <c r="N92" s="58" t="str">
        <f t="shared" si="1"/>
        <v>Medium</v>
      </c>
      <c r="O92" s="73" t="str">
        <f>IF(OR(L92="P79",AND(H92&gt;=0.7,G92=0)),"REVIEW","STANDARD")</f>
        <v>STANDARD</v>
      </c>
    </row>
    <row r="93" spans="1:15">
      <c r="A93" s="42" t="s">
        <v>429</v>
      </c>
      <c r="B93" s="61" t="s">
        <v>342</v>
      </c>
      <c r="C93" s="43" t="s">
        <v>307</v>
      </c>
      <c r="D93" s="43" t="s">
        <v>308</v>
      </c>
      <c r="E93" s="43" t="s">
        <v>353</v>
      </c>
      <c r="F93" s="43" t="s">
        <v>350</v>
      </c>
      <c r="G93" s="43">
        <v>1</v>
      </c>
      <c r="H93" s="53">
        <v>0.7610878947336468</v>
      </c>
      <c r="I93" s="43">
        <v>321</v>
      </c>
      <c r="J93" s="53">
        <v>0.59949937421777222</v>
      </c>
      <c r="K93" s="58">
        <f>--(H93&gt;='01_PARAMETERS'!$B$7)</f>
        <v>1</v>
      </c>
      <c r="L93" s="58" t="str">
        <f>IF(J93&gt;='01_PARAMETERS'!$B$8,"P80",IF(J93&gt;=0.7,"P81",IF(J93&gt;=0.4,"P82","P83")))</f>
        <v>P82</v>
      </c>
      <c r="M93" s="58" t="str">
        <f>IF(AND(H93&gt;='01_PARAMETERS'!$B$7,F93="High-potential omnichannel"),"Hybrid sequence",IF(H93&gt;='01_PARAMETERS'!$B$7,"Remote call",IF(J93&gt;=0.7,"Approved email","Monitor")))</f>
        <v>Hybrid sequence</v>
      </c>
      <c r="N93" s="58" t="str">
        <f t="shared" si="1"/>
        <v>High</v>
      </c>
      <c r="O93" s="73" t="str">
        <f>IF(OR(L93="P80",AND(H93&gt;=0.7,G93=0)),"REVIEW","STANDARD")</f>
        <v>STANDARD</v>
      </c>
    </row>
    <row r="94" spans="1:15">
      <c r="A94" s="42" t="s">
        <v>430</v>
      </c>
      <c r="B94" s="61" t="s">
        <v>342</v>
      </c>
      <c r="C94" s="43" t="s">
        <v>261</v>
      </c>
      <c r="D94" s="43" t="s">
        <v>244</v>
      </c>
      <c r="E94" s="43" t="s">
        <v>353</v>
      </c>
      <c r="F94" s="43" t="s">
        <v>347</v>
      </c>
      <c r="G94" s="43">
        <v>1</v>
      </c>
      <c r="H94" s="53">
        <v>0.88264793662698515</v>
      </c>
      <c r="I94" s="43">
        <v>103</v>
      </c>
      <c r="J94" s="53">
        <v>0.87234042553191493</v>
      </c>
      <c r="K94" s="58">
        <f>--(H94&gt;='01_PARAMETERS'!$B$7)</f>
        <v>1</v>
      </c>
      <c r="L94" s="58" t="str">
        <f>IF(J94&gt;='01_PARAMETERS'!$B$8,"P81",IF(J94&gt;=0.7,"P82",IF(J94&gt;=0.4,"P83","P84")))</f>
        <v>P82</v>
      </c>
      <c r="M94" s="58" t="str">
        <f>IF(AND(H94&gt;='01_PARAMETERS'!$B$7,F94="High-potential omnichannel"),"Hybrid sequence",IF(H94&gt;='01_PARAMETERS'!$B$7,"Remote call",IF(J94&gt;=0.7,"Approved email","Monitor")))</f>
        <v>Remote call</v>
      </c>
      <c r="N94" s="58" t="str">
        <f t="shared" si="1"/>
        <v>Very high</v>
      </c>
      <c r="O94" s="73" t="str">
        <f>IF(OR(L94="P81",AND(H94&gt;=0.7,G94=0)),"REVIEW","STANDARD")</f>
        <v>STANDARD</v>
      </c>
    </row>
    <row r="95" spans="1:15">
      <c r="A95" s="42" t="s">
        <v>431</v>
      </c>
      <c r="B95" s="61" t="s">
        <v>342</v>
      </c>
      <c r="C95" s="43" t="s">
        <v>265</v>
      </c>
      <c r="D95" s="43" t="s">
        <v>266</v>
      </c>
      <c r="E95" s="43" t="s">
        <v>343</v>
      </c>
      <c r="F95" s="43" t="s">
        <v>350</v>
      </c>
      <c r="G95" s="43">
        <v>0</v>
      </c>
      <c r="H95" s="53">
        <v>0.42555848152864589</v>
      </c>
      <c r="I95" s="43">
        <v>702</v>
      </c>
      <c r="J95" s="53">
        <v>0.12265331664580725</v>
      </c>
      <c r="K95" s="58">
        <f>--(H95&gt;='01_PARAMETERS'!$B$7)</f>
        <v>0</v>
      </c>
      <c r="L95" s="58" t="str">
        <f>IF(J95&gt;='01_PARAMETERS'!$B$8,"P82",IF(J95&gt;=0.7,"P83",IF(J95&gt;=0.4,"P84","P85")))</f>
        <v>P85</v>
      </c>
      <c r="M95" s="58" t="str">
        <f>IF(AND(H95&gt;='01_PARAMETERS'!$B$7,F95="High-potential omnichannel"),"Hybrid sequence",IF(H95&gt;='01_PARAMETERS'!$B$7,"Remote call",IF(J95&gt;=0.7,"Approved email","Monitor")))</f>
        <v>Monitor</v>
      </c>
      <c r="N95" s="58" t="str">
        <f t="shared" si="1"/>
        <v>Medium</v>
      </c>
      <c r="O95" s="73" t="str">
        <f>IF(OR(L95="P82",AND(H95&gt;=0.7,G95=0)),"REVIEW","STANDARD")</f>
        <v>STANDARD</v>
      </c>
    </row>
    <row r="96" spans="1:15">
      <c r="A96" s="42" t="s">
        <v>432</v>
      </c>
      <c r="B96" s="61" t="s">
        <v>342</v>
      </c>
      <c r="C96" s="43" t="s">
        <v>296</v>
      </c>
      <c r="D96" s="43" t="s">
        <v>295</v>
      </c>
      <c r="E96" s="43" t="s">
        <v>353</v>
      </c>
      <c r="F96" s="43" t="s">
        <v>344</v>
      </c>
      <c r="G96" s="43">
        <v>0</v>
      </c>
      <c r="H96" s="53">
        <v>0.48459388155087674</v>
      </c>
      <c r="I96" s="43">
        <v>661</v>
      </c>
      <c r="J96" s="53">
        <v>0.17396745932415525</v>
      </c>
      <c r="K96" s="58">
        <f>--(H96&gt;='01_PARAMETERS'!$B$7)</f>
        <v>0</v>
      </c>
      <c r="L96" s="58" t="str">
        <f>IF(J96&gt;='01_PARAMETERS'!$B$8,"P83",IF(J96&gt;=0.7,"P84",IF(J96&gt;=0.4,"P85","P86")))</f>
        <v>P86</v>
      </c>
      <c r="M96" s="58" t="str">
        <f>IF(AND(H96&gt;='01_PARAMETERS'!$B$7,F96="High-potential omnichannel"),"Hybrid sequence",IF(H96&gt;='01_PARAMETERS'!$B$7,"Remote call",IF(J96&gt;=0.7,"Approved email","Monitor")))</f>
        <v>Monitor</v>
      </c>
      <c r="N96" s="58" t="str">
        <f t="shared" si="1"/>
        <v>Medium</v>
      </c>
      <c r="O96" s="73" t="str">
        <f>IF(OR(L96="P83",AND(H96&gt;=0.7,G96=0)),"REVIEW","STANDARD")</f>
        <v>STANDARD</v>
      </c>
    </row>
    <row r="97" spans="1:15">
      <c r="A97" s="42" t="s">
        <v>433</v>
      </c>
      <c r="B97" s="61" t="s">
        <v>342</v>
      </c>
      <c r="C97" s="43" t="s">
        <v>301</v>
      </c>
      <c r="D97" s="43" t="s">
        <v>298</v>
      </c>
      <c r="E97" s="43" t="s">
        <v>343</v>
      </c>
      <c r="F97" s="43" t="s">
        <v>344</v>
      </c>
      <c r="G97" s="43">
        <v>0</v>
      </c>
      <c r="H97" s="53">
        <v>0.76941374691662257</v>
      </c>
      <c r="I97" s="43">
        <v>307</v>
      </c>
      <c r="J97" s="53">
        <v>0.61702127659574468</v>
      </c>
      <c r="K97" s="58">
        <f>--(H97&gt;='01_PARAMETERS'!$B$7)</f>
        <v>1</v>
      </c>
      <c r="L97" s="58" t="str">
        <f>IF(J97&gt;='01_PARAMETERS'!$B$8,"P84",IF(J97&gt;=0.7,"P85",IF(J97&gt;=0.4,"P86","P87")))</f>
        <v>P86</v>
      </c>
      <c r="M97" s="58" t="str">
        <f>IF(AND(H97&gt;='01_PARAMETERS'!$B$7,F97="High-potential omnichannel"),"Hybrid sequence",IF(H97&gt;='01_PARAMETERS'!$B$7,"Remote call",IF(J97&gt;=0.7,"Approved email","Monitor")))</f>
        <v>Remote call</v>
      </c>
      <c r="N97" s="58" t="str">
        <f t="shared" si="1"/>
        <v>High</v>
      </c>
      <c r="O97" s="73" t="str">
        <f>IF(OR(L97="P84",AND(H97&gt;=0.7,G97=0)),"REVIEW","STANDARD")</f>
        <v>REVIEW</v>
      </c>
    </row>
    <row r="98" spans="1:15">
      <c r="A98" s="42" t="s">
        <v>434</v>
      </c>
      <c r="B98" s="61" t="s">
        <v>342</v>
      </c>
      <c r="C98" s="43" t="s">
        <v>314</v>
      </c>
      <c r="D98" s="43" t="s">
        <v>312</v>
      </c>
      <c r="E98" s="43" t="s">
        <v>353</v>
      </c>
      <c r="F98" s="43" t="s">
        <v>350</v>
      </c>
      <c r="G98" s="43">
        <v>0</v>
      </c>
      <c r="H98" s="53">
        <v>0.78748745502154538</v>
      </c>
      <c r="I98" s="43">
        <v>278</v>
      </c>
      <c r="J98" s="53">
        <v>0.65331664580725901</v>
      </c>
      <c r="K98" s="58">
        <f>--(H98&gt;='01_PARAMETERS'!$B$7)</f>
        <v>1</v>
      </c>
      <c r="L98" s="58" t="str">
        <f>IF(J98&gt;='01_PARAMETERS'!$B$8,"P85",IF(J98&gt;=0.7,"P86",IF(J98&gt;=0.4,"P87","P88")))</f>
        <v>P87</v>
      </c>
      <c r="M98" s="58" t="str">
        <f>IF(AND(H98&gt;='01_PARAMETERS'!$B$7,F98="High-potential omnichannel"),"Hybrid sequence",IF(H98&gt;='01_PARAMETERS'!$B$7,"Remote call",IF(J98&gt;=0.7,"Approved email","Monitor")))</f>
        <v>Hybrid sequence</v>
      </c>
      <c r="N98" s="58" t="str">
        <f t="shared" si="1"/>
        <v>High</v>
      </c>
      <c r="O98" s="73" t="str">
        <f>IF(OR(L98="P85",AND(H98&gt;=0.7,G98=0)),"REVIEW","STANDARD")</f>
        <v>REVIEW</v>
      </c>
    </row>
    <row r="99" spans="1:15">
      <c r="A99" s="42" t="s">
        <v>435</v>
      </c>
      <c r="B99" s="61" t="s">
        <v>342</v>
      </c>
      <c r="C99" s="43" t="s">
        <v>280</v>
      </c>
      <c r="D99" s="43" t="s">
        <v>281</v>
      </c>
      <c r="E99" s="43" t="s">
        <v>349</v>
      </c>
      <c r="F99" s="43" t="s">
        <v>344</v>
      </c>
      <c r="G99" s="43">
        <v>0</v>
      </c>
      <c r="H99" s="53">
        <v>0.82015552225332367</v>
      </c>
      <c r="I99" s="43">
        <v>216</v>
      </c>
      <c r="J99" s="53">
        <v>0.7309136420525657</v>
      </c>
      <c r="K99" s="58">
        <f>--(H99&gt;='01_PARAMETERS'!$B$7)</f>
        <v>1</v>
      </c>
      <c r="L99" s="58" t="str">
        <f>IF(J99&gt;='01_PARAMETERS'!$B$8,"P86",IF(J99&gt;=0.7,"P87",IF(J99&gt;=0.4,"P88","P89")))</f>
        <v>P87</v>
      </c>
      <c r="M99" s="58" t="str">
        <f>IF(AND(H99&gt;='01_PARAMETERS'!$B$7,F99="High-potential omnichannel"),"Hybrid sequence",IF(H99&gt;='01_PARAMETERS'!$B$7,"Remote call",IF(J99&gt;=0.7,"Approved email","Monitor")))</f>
        <v>Remote call</v>
      </c>
      <c r="N99" s="58" t="str">
        <f t="shared" si="1"/>
        <v>Very high</v>
      </c>
      <c r="O99" s="73" t="str">
        <f>IF(OR(L99="P86",AND(H99&gt;=0.7,G99=0)),"REVIEW","STANDARD")</f>
        <v>REVIEW</v>
      </c>
    </row>
    <row r="100" spans="1:15">
      <c r="A100" s="42" t="s">
        <v>436</v>
      </c>
      <c r="B100" s="61" t="s">
        <v>342</v>
      </c>
      <c r="C100" s="43" t="s">
        <v>310</v>
      </c>
      <c r="D100" s="43" t="s">
        <v>308</v>
      </c>
      <c r="E100" s="43" t="s">
        <v>353</v>
      </c>
      <c r="F100" s="43" t="s">
        <v>350</v>
      </c>
      <c r="G100" s="43">
        <v>1</v>
      </c>
      <c r="H100" s="53">
        <v>0.95233849122866499</v>
      </c>
      <c r="I100" s="43">
        <v>15</v>
      </c>
      <c r="J100" s="53">
        <v>0.98247809762202754</v>
      </c>
      <c r="K100" s="58">
        <f>--(H100&gt;='01_PARAMETERS'!$B$7)</f>
        <v>1</v>
      </c>
      <c r="L100" s="58" t="str">
        <f>IF(J100&gt;='01_PARAMETERS'!$B$8,"P87",IF(J100&gt;=0.7,"P88",IF(J100&gt;=0.4,"P89","P90")))</f>
        <v>P87</v>
      </c>
      <c r="M100" s="58" t="str">
        <f>IF(AND(H100&gt;='01_PARAMETERS'!$B$7,F100="High-potential omnichannel"),"Hybrid sequence",IF(H100&gt;='01_PARAMETERS'!$B$7,"Remote call",IF(J100&gt;=0.7,"Approved email","Monitor")))</f>
        <v>Hybrid sequence</v>
      </c>
      <c r="N100" s="58" t="str">
        <f t="shared" si="1"/>
        <v>Very high</v>
      </c>
      <c r="O100" s="73" t="str">
        <f>IF(OR(L100="P87",AND(H100&gt;=0.7,G100=0)),"REVIEW","STANDARD")</f>
        <v>REVIEW</v>
      </c>
    </row>
    <row r="101" spans="1:15">
      <c r="A101" s="42" t="s">
        <v>437</v>
      </c>
      <c r="B101" s="61" t="s">
        <v>342</v>
      </c>
      <c r="C101" s="43" t="s">
        <v>280</v>
      </c>
      <c r="D101" s="43" t="s">
        <v>281</v>
      </c>
      <c r="E101" s="43" t="s">
        <v>353</v>
      </c>
      <c r="F101" s="43" t="s">
        <v>347</v>
      </c>
      <c r="G101" s="43">
        <v>1</v>
      </c>
      <c r="H101" s="53">
        <v>0.50269539324479007</v>
      </c>
      <c r="I101" s="43">
        <v>651</v>
      </c>
      <c r="J101" s="53">
        <v>0.18648310387984979</v>
      </c>
      <c r="K101" s="58">
        <f>--(H101&gt;='01_PARAMETERS'!$B$7)</f>
        <v>0</v>
      </c>
      <c r="L101" s="58" t="str">
        <f>IF(J101&gt;='01_PARAMETERS'!$B$8,"P88",IF(J101&gt;=0.7,"P89",IF(J101&gt;=0.4,"P90","P91")))</f>
        <v>P91</v>
      </c>
      <c r="M101" s="58" t="str">
        <f>IF(AND(H101&gt;='01_PARAMETERS'!$B$7,F101="High-potential omnichannel"),"Hybrid sequence",IF(H101&gt;='01_PARAMETERS'!$B$7,"Remote call",IF(J101&gt;=0.7,"Approved email","Monitor")))</f>
        <v>Monitor</v>
      </c>
      <c r="N101" s="58" t="str">
        <f t="shared" si="1"/>
        <v>Medium</v>
      </c>
      <c r="O101" s="73" t="str">
        <f>IF(OR(L101="P88",AND(H101&gt;=0.7,G101=0)),"REVIEW","STANDARD")</f>
        <v>STANDARD</v>
      </c>
    </row>
    <row r="102" spans="1:15">
      <c r="A102" s="42" t="s">
        <v>438</v>
      </c>
      <c r="B102" s="61" t="s">
        <v>342</v>
      </c>
      <c r="C102" s="43" t="s">
        <v>285</v>
      </c>
      <c r="D102" s="43" t="s">
        <v>286</v>
      </c>
      <c r="E102" s="43" t="s">
        <v>343</v>
      </c>
      <c r="F102" s="43" t="s">
        <v>350</v>
      </c>
      <c r="G102" s="43">
        <v>0</v>
      </c>
      <c r="H102" s="53">
        <v>0.29506550780158314</v>
      </c>
      <c r="I102" s="43">
        <v>763</v>
      </c>
      <c r="J102" s="53">
        <v>4.630788485607007E-2</v>
      </c>
      <c r="K102" s="58">
        <f>--(H102&gt;='01_PARAMETERS'!$B$7)</f>
        <v>0</v>
      </c>
      <c r="L102" s="58" t="str">
        <f>IF(J102&gt;='01_PARAMETERS'!$B$8,"P89",IF(J102&gt;=0.7,"P90",IF(J102&gt;=0.4,"P91","P92")))</f>
        <v>P92</v>
      </c>
      <c r="M102" s="58" t="str">
        <f>IF(AND(H102&gt;='01_PARAMETERS'!$B$7,F102="High-potential omnichannel"),"Hybrid sequence",IF(H102&gt;='01_PARAMETERS'!$B$7,"Remote call",IF(J102&gt;=0.7,"Approved email","Monitor")))</f>
        <v>Monitor</v>
      </c>
      <c r="N102" s="58" t="str">
        <f t="shared" si="1"/>
        <v>Low</v>
      </c>
      <c r="O102" s="73" t="str">
        <f>IF(OR(L102="P89",AND(H102&gt;=0.7,G102=0)),"REVIEW","STANDARD")</f>
        <v>STANDARD</v>
      </c>
    </row>
    <row r="103" spans="1:15">
      <c r="A103" s="42" t="s">
        <v>439</v>
      </c>
      <c r="B103" s="61" t="s">
        <v>342</v>
      </c>
      <c r="C103" s="43" t="s">
        <v>280</v>
      </c>
      <c r="D103" s="43" t="s">
        <v>281</v>
      </c>
      <c r="E103" s="43" t="s">
        <v>346</v>
      </c>
      <c r="F103" s="43" t="s">
        <v>344</v>
      </c>
      <c r="G103" s="43">
        <v>1</v>
      </c>
      <c r="H103" s="53">
        <v>0.90136245315391927</v>
      </c>
      <c r="I103" s="43">
        <v>72</v>
      </c>
      <c r="J103" s="53">
        <v>0.91113892365456817</v>
      </c>
      <c r="K103" s="58">
        <f>--(H103&gt;='01_PARAMETERS'!$B$7)</f>
        <v>1</v>
      </c>
      <c r="L103" s="58" t="str">
        <f>IF(J103&gt;='01_PARAMETERS'!$B$8,"P90",IF(J103&gt;=0.7,"P91",IF(J103&gt;=0.4,"P92","P93")))</f>
        <v>P90</v>
      </c>
      <c r="M103" s="58" t="str">
        <f>IF(AND(H103&gt;='01_PARAMETERS'!$B$7,F103="High-potential omnichannel"),"Hybrid sequence",IF(H103&gt;='01_PARAMETERS'!$B$7,"Remote call",IF(J103&gt;=0.7,"Approved email","Monitor")))</f>
        <v>Remote call</v>
      </c>
      <c r="N103" s="58" t="str">
        <f t="shared" si="1"/>
        <v>Very high</v>
      </c>
      <c r="O103" s="73" t="str">
        <f>IF(OR(L103="P90",AND(H103&gt;=0.7,G103=0)),"REVIEW","STANDARD")</f>
        <v>REVIEW</v>
      </c>
    </row>
    <row r="104" spans="1:15">
      <c r="A104" s="42" t="s">
        <v>440</v>
      </c>
      <c r="B104" s="61" t="s">
        <v>342</v>
      </c>
      <c r="C104" s="43" t="s">
        <v>293</v>
      </c>
      <c r="D104" s="43" t="s">
        <v>286</v>
      </c>
      <c r="E104" s="43" t="s">
        <v>346</v>
      </c>
      <c r="F104" s="43" t="s">
        <v>350</v>
      </c>
      <c r="G104" s="43">
        <v>0</v>
      </c>
      <c r="H104" s="53">
        <v>0.74766577838928527</v>
      </c>
      <c r="I104" s="43">
        <v>338</v>
      </c>
      <c r="J104" s="53">
        <v>0.57822277847309134</v>
      </c>
      <c r="K104" s="58">
        <f>--(H104&gt;='01_PARAMETERS'!$B$7)</f>
        <v>1</v>
      </c>
      <c r="L104" s="58" t="str">
        <f>IF(J104&gt;='01_PARAMETERS'!$B$8,"P91",IF(J104&gt;=0.7,"P92",IF(J104&gt;=0.4,"P93","P94")))</f>
        <v>P93</v>
      </c>
      <c r="M104" s="58" t="str">
        <f>IF(AND(H104&gt;='01_PARAMETERS'!$B$7,F104="High-potential omnichannel"),"Hybrid sequence",IF(H104&gt;='01_PARAMETERS'!$B$7,"Remote call",IF(J104&gt;=0.7,"Approved email","Monitor")))</f>
        <v>Hybrid sequence</v>
      </c>
      <c r="N104" s="58" t="str">
        <f t="shared" si="1"/>
        <v>High</v>
      </c>
      <c r="O104" s="73" t="str">
        <f>IF(OR(L104="P91",AND(H104&gt;=0.7,G104=0)),"REVIEW","STANDARD")</f>
        <v>REVIEW</v>
      </c>
    </row>
    <row r="105" spans="1:15">
      <c r="A105" s="42" t="s">
        <v>441</v>
      </c>
      <c r="B105" s="61" t="s">
        <v>342</v>
      </c>
      <c r="C105" s="43" t="s">
        <v>290</v>
      </c>
      <c r="D105" s="43" t="s">
        <v>286</v>
      </c>
      <c r="E105" s="43" t="s">
        <v>349</v>
      </c>
      <c r="F105" s="43" t="s">
        <v>347</v>
      </c>
      <c r="G105" s="43">
        <v>0</v>
      </c>
      <c r="H105" s="53">
        <v>0.3892301630178932</v>
      </c>
      <c r="I105" s="43">
        <v>729</v>
      </c>
      <c r="J105" s="53">
        <v>8.8861076345431833E-2</v>
      </c>
      <c r="K105" s="58">
        <f>--(H105&gt;='01_PARAMETERS'!$B$7)</f>
        <v>0</v>
      </c>
      <c r="L105" s="58" t="str">
        <f>IF(J105&gt;='01_PARAMETERS'!$B$8,"P92",IF(J105&gt;=0.7,"P93",IF(J105&gt;=0.4,"P94","P95")))</f>
        <v>P95</v>
      </c>
      <c r="M105" s="58" t="str">
        <f>IF(AND(H105&gt;='01_PARAMETERS'!$B$7,F105="High-potential omnichannel"),"Hybrid sequence",IF(H105&gt;='01_PARAMETERS'!$B$7,"Remote call",IF(J105&gt;=0.7,"Approved email","Monitor")))</f>
        <v>Monitor</v>
      </c>
      <c r="N105" s="58" t="str">
        <f t="shared" si="1"/>
        <v>Low</v>
      </c>
      <c r="O105" s="73" t="str">
        <f>IF(OR(L105="P92",AND(H105&gt;=0.7,G105=0)),"REVIEW","STANDARD")</f>
        <v>STANDARD</v>
      </c>
    </row>
    <row r="106" spans="1:15">
      <c r="A106" s="42" t="s">
        <v>442</v>
      </c>
      <c r="B106" s="61" t="s">
        <v>342</v>
      </c>
      <c r="C106" s="43" t="s">
        <v>269</v>
      </c>
      <c r="D106" s="43" t="s">
        <v>270</v>
      </c>
      <c r="E106" s="43" t="s">
        <v>353</v>
      </c>
      <c r="F106" s="43" t="s">
        <v>347</v>
      </c>
      <c r="G106" s="43">
        <v>0</v>
      </c>
      <c r="H106" s="53">
        <v>0.27721271646496037</v>
      </c>
      <c r="I106" s="43">
        <v>770</v>
      </c>
      <c r="J106" s="53">
        <v>3.7546933667083837E-2</v>
      </c>
      <c r="K106" s="58">
        <f>--(H106&gt;='01_PARAMETERS'!$B$7)</f>
        <v>0</v>
      </c>
      <c r="L106" s="58" t="str">
        <f>IF(J106&gt;='01_PARAMETERS'!$B$8,"P93",IF(J106&gt;=0.7,"P94",IF(J106&gt;=0.4,"P95","P96")))</f>
        <v>P96</v>
      </c>
      <c r="M106" s="58" t="str">
        <f>IF(AND(H106&gt;='01_PARAMETERS'!$B$7,F106="High-potential omnichannel"),"Hybrid sequence",IF(H106&gt;='01_PARAMETERS'!$B$7,"Remote call",IF(J106&gt;=0.7,"Approved email","Monitor")))</f>
        <v>Monitor</v>
      </c>
      <c r="N106" s="58" t="str">
        <f t="shared" si="1"/>
        <v>Low</v>
      </c>
      <c r="O106" s="73" t="str">
        <f>IF(OR(L106="P93",AND(H106&gt;=0.7,G106=0)),"REVIEW","STANDARD")</f>
        <v>STANDARD</v>
      </c>
    </row>
    <row r="107" spans="1:15">
      <c r="A107" s="42" t="s">
        <v>443</v>
      </c>
      <c r="B107" s="61" t="s">
        <v>342</v>
      </c>
      <c r="C107" s="43" t="s">
        <v>291</v>
      </c>
      <c r="D107" s="43" t="s">
        <v>286</v>
      </c>
      <c r="E107" s="43" t="s">
        <v>346</v>
      </c>
      <c r="F107" s="43" t="s">
        <v>347</v>
      </c>
      <c r="G107" s="43">
        <v>1</v>
      </c>
      <c r="H107" s="53">
        <v>0.81071518450167657</v>
      </c>
      <c r="I107" s="43">
        <v>227</v>
      </c>
      <c r="J107" s="53">
        <v>0.71714643304130155</v>
      </c>
      <c r="K107" s="58">
        <f>--(H107&gt;='01_PARAMETERS'!$B$7)</f>
        <v>1</v>
      </c>
      <c r="L107" s="58" t="str">
        <f>IF(J107&gt;='01_PARAMETERS'!$B$8,"P94",IF(J107&gt;=0.7,"P95",IF(J107&gt;=0.4,"P96","P97")))</f>
        <v>P95</v>
      </c>
      <c r="M107" s="58" t="str">
        <f>IF(AND(H107&gt;='01_PARAMETERS'!$B$7,F107="High-potential omnichannel"),"Hybrid sequence",IF(H107&gt;='01_PARAMETERS'!$B$7,"Remote call",IF(J107&gt;=0.7,"Approved email","Monitor")))</f>
        <v>Remote call</v>
      </c>
      <c r="N107" s="58" t="str">
        <f t="shared" si="1"/>
        <v>Very high</v>
      </c>
      <c r="O107" s="73" t="str">
        <f>IF(OR(L107="P94",AND(H107&gt;=0.7,G107=0)),"REVIEW","STANDARD")</f>
        <v>STANDARD</v>
      </c>
    </row>
    <row r="108" spans="1:15">
      <c r="A108" s="42" t="s">
        <v>444</v>
      </c>
      <c r="B108" s="61" t="s">
        <v>342</v>
      </c>
      <c r="C108" s="43" t="s">
        <v>287</v>
      </c>
      <c r="D108" s="43" t="s">
        <v>286</v>
      </c>
      <c r="E108" s="43" t="s">
        <v>343</v>
      </c>
      <c r="F108" s="43" t="s">
        <v>347</v>
      </c>
      <c r="G108" s="43">
        <v>1</v>
      </c>
      <c r="H108" s="53">
        <v>0.75157447003988909</v>
      </c>
      <c r="I108" s="43">
        <v>335</v>
      </c>
      <c r="J108" s="53">
        <v>0.58197747183979975</v>
      </c>
      <c r="K108" s="58">
        <f>--(H108&gt;='01_PARAMETERS'!$B$7)</f>
        <v>1</v>
      </c>
      <c r="L108" s="58" t="str">
        <f>IF(J108&gt;='01_PARAMETERS'!$B$8,"P95",IF(J108&gt;=0.7,"P96",IF(J108&gt;=0.4,"P97","P98")))</f>
        <v>P97</v>
      </c>
      <c r="M108" s="58" t="str">
        <f>IF(AND(H108&gt;='01_PARAMETERS'!$B$7,F108="High-potential omnichannel"),"Hybrid sequence",IF(H108&gt;='01_PARAMETERS'!$B$7,"Remote call",IF(J108&gt;=0.7,"Approved email","Monitor")))</f>
        <v>Remote call</v>
      </c>
      <c r="N108" s="58" t="str">
        <f t="shared" si="1"/>
        <v>High</v>
      </c>
      <c r="O108" s="73" t="str">
        <f>IF(OR(L108="P95",AND(H108&gt;=0.7,G108=0)),"REVIEW","STANDARD")</f>
        <v>STANDARD</v>
      </c>
    </row>
    <row r="109" spans="1:15">
      <c r="A109" s="42" t="s">
        <v>445</v>
      </c>
      <c r="B109" s="61" t="s">
        <v>342</v>
      </c>
      <c r="C109" s="43" t="s">
        <v>259</v>
      </c>
      <c r="D109" s="43" t="s">
        <v>244</v>
      </c>
      <c r="E109" s="43" t="s">
        <v>343</v>
      </c>
      <c r="F109" s="43" t="s">
        <v>347</v>
      </c>
      <c r="G109" s="43">
        <v>0</v>
      </c>
      <c r="H109" s="53">
        <v>0.66727004957634772</v>
      </c>
      <c r="I109" s="43">
        <v>459</v>
      </c>
      <c r="J109" s="53">
        <v>0.42678347934918648</v>
      </c>
      <c r="K109" s="58">
        <f>--(H109&gt;='01_PARAMETERS'!$B$7)</f>
        <v>0</v>
      </c>
      <c r="L109" s="58" t="str">
        <f>IF(J109&gt;='01_PARAMETERS'!$B$8,"P96",IF(J109&gt;=0.7,"P97",IF(J109&gt;=0.4,"P98","P99")))</f>
        <v>P98</v>
      </c>
      <c r="M109" s="58" t="str">
        <f>IF(AND(H109&gt;='01_PARAMETERS'!$B$7,F109="High-potential omnichannel"),"Hybrid sequence",IF(H109&gt;='01_PARAMETERS'!$B$7,"Remote call",IF(J109&gt;=0.7,"Approved email","Monitor")))</f>
        <v>Monitor</v>
      </c>
      <c r="N109" s="58" t="str">
        <f t="shared" si="1"/>
        <v>High</v>
      </c>
      <c r="O109" s="73" t="str">
        <f>IF(OR(L109="P96",AND(H109&gt;=0.7,G109=0)),"REVIEW","STANDARD")</f>
        <v>STANDARD</v>
      </c>
    </row>
    <row r="110" spans="1:15">
      <c r="A110" s="42" t="s">
        <v>446</v>
      </c>
      <c r="B110" s="61" t="s">
        <v>342</v>
      </c>
      <c r="C110" s="43" t="s">
        <v>269</v>
      </c>
      <c r="D110" s="43" t="s">
        <v>270</v>
      </c>
      <c r="E110" s="43" t="s">
        <v>349</v>
      </c>
      <c r="F110" s="43" t="s">
        <v>347</v>
      </c>
      <c r="G110" s="43">
        <v>1</v>
      </c>
      <c r="H110" s="53">
        <v>0.573809065016335</v>
      </c>
      <c r="I110" s="43">
        <v>573</v>
      </c>
      <c r="J110" s="53">
        <v>0.28410513141426785</v>
      </c>
      <c r="K110" s="58">
        <f>--(H110&gt;='01_PARAMETERS'!$B$7)</f>
        <v>0</v>
      </c>
      <c r="L110" s="58" t="str">
        <f>IF(J110&gt;='01_PARAMETERS'!$B$8,"P97",IF(J110&gt;=0.7,"P98",IF(J110&gt;=0.4,"P99","P100")))</f>
        <v>P100</v>
      </c>
      <c r="M110" s="58" t="str">
        <f>IF(AND(H110&gt;='01_PARAMETERS'!$B$7,F110="High-potential omnichannel"),"Hybrid sequence",IF(H110&gt;='01_PARAMETERS'!$B$7,"Remote call",IF(J110&gt;=0.7,"Approved email","Monitor")))</f>
        <v>Monitor</v>
      </c>
      <c r="N110" s="58" t="str">
        <f t="shared" si="1"/>
        <v>Medium</v>
      </c>
      <c r="O110" s="73" t="str">
        <f>IF(OR(L110="P97",AND(H110&gt;=0.7,G110=0)),"REVIEW","STANDARD")</f>
        <v>STANDARD</v>
      </c>
    </row>
    <row r="111" spans="1:15">
      <c r="A111" s="42" t="s">
        <v>447</v>
      </c>
      <c r="B111" s="61" t="s">
        <v>342</v>
      </c>
      <c r="C111" s="43" t="s">
        <v>259</v>
      </c>
      <c r="D111" s="43" t="s">
        <v>244</v>
      </c>
      <c r="E111" s="43" t="s">
        <v>349</v>
      </c>
      <c r="F111" s="43" t="s">
        <v>350</v>
      </c>
      <c r="G111" s="43">
        <v>0</v>
      </c>
      <c r="H111" s="53">
        <v>0.57331748298195406</v>
      </c>
      <c r="I111" s="43">
        <v>574</v>
      </c>
      <c r="J111" s="53">
        <v>0.28285356695869834</v>
      </c>
      <c r="K111" s="58">
        <f>--(H111&gt;='01_PARAMETERS'!$B$7)</f>
        <v>0</v>
      </c>
      <c r="L111" s="58" t="str">
        <f>IF(J111&gt;='01_PARAMETERS'!$B$8,"P98",IF(J111&gt;=0.7,"P99",IF(J111&gt;=0.4,"P100","P101")))</f>
        <v>P101</v>
      </c>
      <c r="M111" s="58" t="str">
        <f>IF(AND(H111&gt;='01_PARAMETERS'!$B$7,F111="High-potential omnichannel"),"Hybrid sequence",IF(H111&gt;='01_PARAMETERS'!$B$7,"Remote call",IF(J111&gt;=0.7,"Approved email","Monitor")))</f>
        <v>Monitor</v>
      </c>
      <c r="N111" s="58" t="str">
        <f t="shared" si="1"/>
        <v>Medium</v>
      </c>
      <c r="O111" s="73" t="str">
        <f>IF(OR(L111="P98",AND(H111&gt;=0.7,G111=0)),"REVIEW","STANDARD")</f>
        <v>STANDARD</v>
      </c>
    </row>
    <row r="112" spans="1:15">
      <c r="A112" s="42" t="s">
        <v>448</v>
      </c>
      <c r="B112" s="61" t="s">
        <v>342</v>
      </c>
      <c r="C112" s="43" t="s">
        <v>293</v>
      </c>
      <c r="D112" s="43" t="s">
        <v>286</v>
      </c>
      <c r="E112" s="43" t="s">
        <v>349</v>
      </c>
      <c r="F112" s="43" t="s">
        <v>350</v>
      </c>
      <c r="G112" s="43">
        <v>0</v>
      </c>
      <c r="H112" s="53">
        <v>0.72861947014485851</v>
      </c>
      <c r="I112" s="43">
        <v>366</v>
      </c>
      <c r="J112" s="53">
        <v>0.54317897371714641</v>
      </c>
      <c r="K112" s="58">
        <f>--(H112&gt;='01_PARAMETERS'!$B$7)</f>
        <v>1</v>
      </c>
      <c r="L112" s="58" t="str">
        <f>IF(J112&gt;='01_PARAMETERS'!$B$8,"P99",IF(J112&gt;=0.7,"P100",IF(J112&gt;=0.4,"P101","P102")))</f>
        <v>P101</v>
      </c>
      <c r="M112" s="58" t="str">
        <f>IF(AND(H112&gt;='01_PARAMETERS'!$B$7,F112="High-potential omnichannel"),"Hybrid sequence",IF(H112&gt;='01_PARAMETERS'!$B$7,"Remote call",IF(J112&gt;=0.7,"Approved email","Monitor")))</f>
        <v>Hybrid sequence</v>
      </c>
      <c r="N112" s="58" t="str">
        <f t="shared" si="1"/>
        <v>High</v>
      </c>
      <c r="O112" s="73" t="str">
        <f>IF(OR(L112="P99",AND(H112&gt;=0.7,G112=0)),"REVIEW","STANDARD")</f>
        <v>REVIEW</v>
      </c>
    </row>
    <row r="113" spans="1:15">
      <c r="A113" s="42" t="s">
        <v>449</v>
      </c>
      <c r="B113" s="61" t="s">
        <v>342</v>
      </c>
      <c r="C113" s="43" t="s">
        <v>287</v>
      </c>
      <c r="D113" s="43" t="s">
        <v>286</v>
      </c>
      <c r="E113" s="43" t="s">
        <v>353</v>
      </c>
      <c r="F113" s="43" t="s">
        <v>350</v>
      </c>
      <c r="G113" s="43">
        <v>0</v>
      </c>
      <c r="H113" s="53">
        <v>0.68238010424517936</v>
      </c>
      <c r="I113" s="43">
        <v>435</v>
      </c>
      <c r="J113" s="53">
        <v>0.45682102628285359</v>
      </c>
      <c r="K113" s="58">
        <f>--(H113&gt;='01_PARAMETERS'!$B$7)</f>
        <v>0</v>
      </c>
      <c r="L113" s="58" t="str">
        <f>IF(J113&gt;='01_PARAMETERS'!$B$8,"P100",IF(J113&gt;=0.7,"P101",IF(J113&gt;=0.4,"P102","P103")))</f>
        <v>P102</v>
      </c>
      <c r="M113" s="58" t="str">
        <f>IF(AND(H113&gt;='01_PARAMETERS'!$B$7,F113="High-potential omnichannel"),"Hybrid sequence",IF(H113&gt;='01_PARAMETERS'!$B$7,"Remote call",IF(J113&gt;=0.7,"Approved email","Monitor")))</f>
        <v>Monitor</v>
      </c>
      <c r="N113" s="58" t="str">
        <f t="shared" si="1"/>
        <v>High</v>
      </c>
      <c r="O113" s="73" t="str">
        <f>IF(OR(L113="P100",AND(H113&gt;=0.7,G113=0)),"REVIEW","STANDARD")</f>
        <v>STANDARD</v>
      </c>
    </row>
    <row r="114" spans="1:15">
      <c r="A114" s="42" t="s">
        <v>450</v>
      </c>
      <c r="B114" s="61" t="s">
        <v>342</v>
      </c>
      <c r="C114" s="43" t="s">
        <v>280</v>
      </c>
      <c r="D114" s="43" t="s">
        <v>281</v>
      </c>
      <c r="E114" s="43" t="s">
        <v>346</v>
      </c>
      <c r="F114" s="43" t="s">
        <v>344</v>
      </c>
      <c r="G114" s="43">
        <v>1</v>
      </c>
      <c r="H114" s="53">
        <v>0.79383040089074275</v>
      </c>
      <c r="I114" s="43">
        <v>265</v>
      </c>
      <c r="J114" s="53">
        <v>0.66958698372966208</v>
      </c>
      <c r="K114" s="58">
        <f>--(H114&gt;='01_PARAMETERS'!$B$7)</f>
        <v>1</v>
      </c>
      <c r="L114" s="58" t="str">
        <f>IF(J114&gt;='01_PARAMETERS'!$B$8,"P101",IF(J114&gt;=0.7,"P102",IF(J114&gt;=0.4,"P103","P104")))</f>
        <v>P103</v>
      </c>
      <c r="M114" s="58" t="str">
        <f>IF(AND(H114&gt;='01_PARAMETERS'!$B$7,F114="High-potential omnichannel"),"Hybrid sequence",IF(H114&gt;='01_PARAMETERS'!$B$7,"Remote call",IF(J114&gt;=0.7,"Approved email","Monitor")))</f>
        <v>Remote call</v>
      </c>
      <c r="N114" s="58" t="str">
        <f t="shared" si="1"/>
        <v>High</v>
      </c>
      <c r="O114" s="73" t="str">
        <f>IF(OR(L114="P101",AND(H114&gt;=0.7,G114=0)),"REVIEW","STANDARD")</f>
        <v>STANDARD</v>
      </c>
    </row>
    <row r="115" spans="1:15">
      <c r="A115" s="42" t="s">
        <v>451</v>
      </c>
      <c r="B115" s="61" t="s">
        <v>342</v>
      </c>
      <c r="C115" s="43" t="s">
        <v>269</v>
      </c>
      <c r="D115" s="43" t="s">
        <v>270</v>
      </c>
      <c r="E115" s="43" t="s">
        <v>343</v>
      </c>
      <c r="F115" s="43" t="s">
        <v>344</v>
      </c>
      <c r="G115" s="43">
        <v>1</v>
      </c>
      <c r="H115" s="53">
        <v>0.95460519323390169</v>
      </c>
      <c r="I115" s="43">
        <v>11</v>
      </c>
      <c r="J115" s="53">
        <v>0.98748435544430535</v>
      </c>
      <c r="K115" s="58">
        <f>--(H115&gt;='01_PARAMETERS'!$B$7)</f>
        <v>1</v>
      </c>
      <c r="L115" s="58" t="str">
        <f>IF(J115&gt;='01_PARAMETERS'!$B$8,"P102",IF(J115&gt;=0.7,"P103",IF(J115&gt;=0.4,"P104","P105")))</f>
        <v>P102</v>
      </c>
      <c r="M115" s="58" t="str">
        <f>IF(AND(H115&gt;='01_PARAMETERS'!$B$7,F115="High-potential omnichannel"),"Hybrid sequence",IF(H115&gt;='01_PARAMETERS'!$B$7,"Remote call",IF(J115&gt;=0.7,"Approved email","Monitor")))</f>
        <v>Remote call</v>
      </c>
      <c r="N115" s="58" t="str">
        <f t="shared" si="1"/>
        <v>Very high</v>
      </c>
      <c r="O115" s="73" t="str">
        <f>IF(OR(L115="P102",AND(H115&gt;=0.7,G115=0)),"REVIEW","STANDARD")</f>
        <v>REVIEW</v>
      </c>
    </row>
    <row r="116" spans="1:15">
      <c r="A116" s="42" t="s">
        <v>452</v>
      </c>
      <c r="B116" s="61" t="s">
        <v>342</v>
      </c>
      <c r="C116" s="43" t="s">
        <v>290</v>
      </c>
      <c r="D116" s="43" t="s">
        <v>286</v>
      </c>
      <c r="E116" s="43" t="s">
        <v>343</v>
      </c>
      <c r="F116" s="43" t="s">
        <v>344</v>
      </c>
      <c r="G116" s="43">
        <v>1</v>
      </c>
      <c r="H116" s="53">
        <v>0.45558009682318745</v>
      </c>
      <c r="I116" s="43">
        <v>681</v>
      </c>
      <c r="J116" s="53">
        <v>0.14893617021276595</v>
      </c>
      <c r="K116" s="58">
        <f>--(H116&gt;='01_PARAMETERS'!$B$7)</f>
        <v>0</v>
      </c>
      <c r="L116" s="58" t="str">
        <f>IF(J116&gt;='01_PARAMETERS'!$B$8,"P103",IF(J116&gt;=0.7,"P104",IF(J116&gt;=0.4,"P105","P106")))</f>
        <v>P106</v>
      </c>
      <c r="M116" s="58" t="str">
        <f>IF(AND(H116&gt;='01_PARAMETERS'!$B$7,F116="High-potential omnichannel"),"Hybrid sequence",IF(H116&gt;='01_PARAMETERS'!$B$7,"Remote call",IF(J116&gt;=0.7,"Approved email","Monitor")))</f>
        <v>Monitor</v>
      </c>
      <c r="N116" s="58" t="str">
        <f t="shared" si="1"/>
        <v>Medium</v>
      </c>
      <c r="O116" s="73" t="str">
        <f>IF(OR(L116="P103",AND(H116&gt;=0.7,G116=0)),"REVIEW","STANDARD")</f>
        <v>STANDARD</v>
      </c>
    </row>
    <row r="117" spans="1:15">
      <c r="A117" s="42" t="s">
        <v>453</v>
      </c>
      <c r="B117" s="61" t="s">
        <v>342</v>
      </c>
      <c r="C117" s="43" t="s">
        <v>283</v>
      </c>
      <c r="D117" s="43" t="s">
        <v>281</v>
      </c>
      <c r="E117" s="43" t="s">
        <v>353</v>
      </c>
      <c r="F117" s="43" t="s">
        <v>344</v>
      </c>
      <c r="G117" s="43">
        <v>0</v>
      </c>
      <c r="H117" s="53">
        <v>0.23525337070233487</v>
      </c>
      <c r="I117" s="43">
        <v>777</v>
      </c>
      <c r="J117" s="53">
        <v>2.8785982478097605E-2</v>
      </c>
      <c r="K117" s="58">
        <f>--(H117&gt;='01_PARAMETERS'!$B$7)</f>
        <v>0</v>
      </c>
      <c r="L117" s="58" t="str">
        <f>IF(J117&gt;='01_PARAMETERS'!$B$8,"P104",IF(J117&gt;=0.7,"P105",IF(J117&gt;=0.4,"P106","P107")))</f>
        <v>P107</v>
      </c>
      <c r="M117" s="58" t="str">
        <f>IF(AND(H117&gt;='01_PARAMETERS'!$B$7,F117="High-potential omnichannel"),"Hybrid sequence",IF(H117&gt;='01_PARAMETERS'!$B$7,"Remote call",IF(J117&gt;=0.7,"Approved email","Monitor")))</f>
        <v>Monitor</v>
      </c>
      <c r="N117" s="58" t="str">
        <f t="shared" si="1"/>
        <v>Low</v>
      </c>
      <c r="O117" s="73" t="str">
        <f>IF(OR(L117="P104",AND(H117&gt;=0.7,G117=0)),"REVIEW","STANDARD")</f>
        <v>STANDARD</v>
      </c>
    </row>
    <row r="118" spans="1:15">
      <c r="A118" s="42" t="s">
        <v>454</v>
      </c>
      <c r="B118" s="61" t="s">
        <v>342</v>
      </c>
      <c r="C118" s="43" t="s">
        <v>306</v>
      </c>
      <c r="D118" s="43" t="s">
        <v>303</v>
      </c>
      <c r="E118" s="43" t="s">
        <v>349</v>
      </c>
      <c r="F118" s="43" t="s">
        <v>350</v>
      </c>
      <c r="G118" s="43">
        <v>0</v>
      </c>
      <c r="H118" s="53">
        <v>0.87973986699364959</v>
      </c>
      <c r="I118" s="43">
        <v>109</v>
      </c>
      <c r="J118" s="53">
        <v>0.8648310387984981</v>
      </c>
      <c r="K118" s="58">
        <f>--(H118&gt;='01_PARAMETERS'!$B$7)</f>
        <v>1</v>
      </c>
      <c r="L118" s="58" t="str">
        <f>IF(J118&gt;='01_PARAMETERS'!$B$8,"P105",IF(J118&gt;=0.7,"P106",IF(J118&gt;=0.4,"P107","P108")))</f>
        <v>P106</v>
      </c>
      <c r="M118" s="58" t="str">
        <f>IF(AND(H118&gt;='01_PARAMETERS'!$B$7,F118="High-potential omnichannel"),"Hybrid sequence",IF(H118&gt;='01_PARAMETERS'!$B$7,"Remote call",IF(J118&gt;=0.7,"Approved email","Monitor")))</f>
        <v>Hybrid sequence</v>
      </c>
      <c r="N118" s="58" t="str">
        <f t="shared" si="1"/>
        <v>Very high</v>
      </c>
      <c r="O118" s="73" t="str">
        <f>IF(OR(L118="P105",AND(H118&gt;=0.7,G118=0)),"REVIEW","STANDARD")</f>
        <v>REVIEW</v>
      </c>
    </row>
    <row r="119" spans="1:15">
      <c r="A119" s="42" t="s">
        <v>455</v>
      </c>
      <c r="B119" s="61" t="s">
        <v>342</v>
      </c>
      <c r="C119" s="43" t="s">
        <v>289</v>
      </c>
      <c r="D119" s="43" t="s">
        <v>286</v>
      </c>
      <c r="E119" s="43" t="s">
        <v>369</v>
      </c>
      <c r="F119" s="43" t="s">
        <v>344</v>
      </c>
      <c r="G119" s="43">
        <v>1</v>
      </c>
      <c r="H119" s="53">
        <v>0.64629039328710725</v>
      </c>
      <c r="I119" s="43">
        <v>484</v>
      </c>
      <c r="J119" s="53">
        <v>0.39549436795994997</v>
      </c>
      <c r="K119" s="58">
        <f>--(H119&gt;='01_PARAMETERS'!$B$7)</f>
        <v>0</v>
      </c>
      <c r="L119" s="58" t="str">
        <f>IF(J119&gt;='01_PARAMETERS'!$B$8,"P106",IF(J119&gt;=0.7,"P107",IF(J119&gt;=0.4,"P108","P109")))</f>
        <v>P109</v>
      </c>
      <c r="M119" s="58" t="str">
        <f>IF(AND(H119&gt;='01_PARAMETERS'!$B$7,F119="High-potential omnichannel"),"Hybrid sequence",IF(H119&gt;='01_PARAMETERS'!$B$7,"Remote call",IF(J119&gt;=0.7,"Approved email","Monitor")))</f>
        <v>Monitor</v>
      </c>
      <c r="N119" s="58" t="str">
        <f t="shared" si="1"/>
        <v>High</v>
      </c>
      <c r="O119" s="73" t="str">
        <f>IF(OR(L119="P106",AND(H119&gt;=0.7,G119=0)),"REVIEW","STANDARD")</f>
        <v>STANDARD</v>
      </c>
    </row>
    <row r="120" spans="1:15">
      <c r="A120" s="42" t="s">
        <v>456</v>
      </c>
      <c r="B120" s="61" t="s">
        <v>342</v>
      </c>
      <c r="C120" s="43" t="s">
        <v>305</v>
      </c>
      <c r="D120" s="43" t="s">
        <v>303</v>
      </c>
      <c r="E120" s="43" t="s">
        <v>346</v>
      </c>
      <c r="F120" s="43" t="s">
        <v>347</v>
      </c>
      <c r="G120" s="43">
        <v>0</v>
      </c>
      <c r="H120" s="53">
        <v>0.8812009857002232</v>
      </c>
      <c r="I120" s="43">
        <v>106</v>
      </c>
      <c r="J120" s="53">
        <v>0.86858573216520651</v>
      </c>
      <c r="K120" s="58">
        <f>--(H120&gt;='01_PARAMETERS'!$B$7)</f>
        <v>1</v>
      </c>
      <c r="L120" s="58" t="str">
        <f>IF(J120&gt;='01_PARAMETERS'!$B$8,"P107",IF(J120&gt;=0.7,"P108",IF(J120&gt;=0.4,"P109","P110")))</f>
        <v>P108</v>
      </c>
      <c r="M120" s="58" t="str">
        <f>IF(AND(H120&gt;='01_PARAMETERS'!$B$7,F120="High-potential omnichannel"),"Hybrid sequence",IF(H120&gt;='01_PARAMETERS'!$B$7,"Remote call",IF(J120&gt;=0.7,"Approved email","Monitor")))</f>
        <v>Remote call</v>
      </c>
      <c r="N120" s="58" t="str">
        <f t="shared" si="1"/>
        <v>Very high</v>
      </c>
      <c r="O120" s="73" t="str">
        <f>IF(OR(L120="P107",AND(H120&gt;=0.7,G120=0)),"REVIEW","STANDARD")</f>
        <v>REVIEW</v>
      </c>
    </row>
    <row r="121" spans="1:15">
      <c r="A121" s="42" t="s">
        <v>457</v>
      </c>
      <c r="B121" s="61" t="s">
        <v>342</v>
      </c>
      <c r="C121" s="43" t="s">
        <v>277</v>
      </c>
      <c r="D121" s="43" t="s">
        <v>276</v>
      </c>
      <c r="E121" s="43" t="s">
        <v>349</v>
      </c>
      <c r="F121" s="43" t="s">
        <v>347</v>
      </c>
      <c r="G121" s="43">
        <v>0</v>
      </c>
      <c r="H121" s="53">
        <v>0.7410375998366987</v>
      </c>
      <c r="I121" s="43">
        <v>350</v>
      </c>
      <c r="J121" s="53">
        <v>0.56320400500625789</v>
      </c>
      <c r="K121" s="58">
        <f>--(H121&gt;='01_PARAMETERS'!$B$7)</f>
        <v>1</v>
      </c>
      <c r="L121" s="58" t="str">
        <f>IF(J121&gt;='01_PARAMETERS'!$B$8,"P108",IF(J121&gt;=0.7,"P109",IF(J121&gt;=0.4,"P110","P111")))</f>
        <v>P110</v>
      </c>
      <c r="M121" s="58" t="str">
        <f>IF(AND(H121&gt;='01_PARAMETERS'!$B$7,F121="High-potential omnichannel"),"Hybrid sequence",IF(H121&gt;='01_PARAMETERS'!$B$7,"Remote call",IF(J121&gt;=0.7,"Approved email","Monitor")))</f>
        <v>Remote call</v>
      </c>
      <c r="N121" s="58" t="str">
        <f t="shared" si="1"/>
        <v>High</v>
      </c>
      <c r="O121" s="73" t="str">
        <f>IF(OR(L121="P108",AND(H121&gt;=0.7,G121=0)),"REVIEW","STANDARD")</f>
        <v>REVIEW</v>
      </c>
    </row>
    <row r="122" spans="1:15">
      <c r="A122" s="42" t="s">
        <v>458</v>
      </c>
      <c r="B122" s="61" t="s">
        <v>342</v>
      </c>
      <c r="C122" s="43" t="s">
        <v>300</v>
      </c>
      <c r="D122" s="43" t="s">
        <v>298</v>
      </c>
      <c r="E122" s="43" t="s">
        <v>349</v>
      </c>
      <c r="F122" s="43" t="s">
        <v>344</v>
      </c>
      <c r="G122" s="43">
        <v>0</v>
      </c>
      <c r="H122" s="53">
        <v>0.65225387664047196</v>
      </c>
      <c r="I122" s="43">
        <v>474</v>
      </c>
      <c r="J122" s="53">
        <v>0.4080100125156445</v>
      </c>
      <c r="K122" s="58">
        <f>--(H122&gt;='01_PARAMETERS'!$B$7)</f>
        <v>0</v>
      </c>
      <c r="L122" s="58" t="str">
        <f>IF(J122&gt;='01_PARAMETERS'!$B$8,"P109",IF(J122&gt;=0.7,"P110",IF(J122&gt;=0.4,"P111","P112")))</f>
        <v>P111</v>
      </c>
      <c r="M122" s="58" t="str">
        <f>IF(AND(H122&gt;='01_PARAMETERS'!$B$7,F122="High-potential omnichannel"),"Hybrid sequence",IF(H122&gt;='01_PARAMETERS'!$B$7,"Remote call",IF(J122&gt;=0.7,"Approved email","Monitor")))</f>
        <v>Monitor</v>
      </c>
      <c r="N122" s="58" t="str">
        <f t="shared" si="1"/>
        <v>High</v>
      </c>
      <c r="O122" s="73" t="str">
        <f>IF(OR(L122="P109",AND(H122&gt;=0.7,G122=0)),"REVIEW","STANDARD")</f>
        <v>STANDARD</v>
      </c>
    </row>
    <row r="123" spans="1:15">
      <c r="A123" s="42" t="s">
        <v>459</v>
      </c>
      <c r="B123" s="61" t="s">
        <v>342</v>
      </c>
      <c r="C123" s="43" t="s">
        <v>278</v>
      </c>
      <c r="D123" s="43" t="s">
        <v>276</v>
      </c>
      <c r="E123" s="43" t="s">
        <v>343</v>
      </c>
      <c r="F123" s="43" t="s">
        <v>350</v>
      </c>
      <c r="G123" s="43">
        <v>1</v>
      </c>
      <c r="H123" s="53">
        <v>0.90083444668152202</v>
      </c>
      <c r="I123" s="43">
        <v>73</v>
      </c>
      <c r="J123" s="53">
        <v>0.90988735919899877</v>
      </c>
      <c r="K123" s="58">
        <f>--(H123&gt;='01_PARAMETERS'!$B$7)</f>
        <v>1</v>
      </c>
      <c r="L123" s="58" t="str">
        <f>IF(J123&gt;='01_PARAMETERS'!$B$8,"P110",IF(J123&gt;=0.7,"P111",IF(J123&gt;=0.4,"P112","P113")))</f>
        <v>P110</v>
      </c>
      <c r="M123" s="58" t="str">
        <f>IF(AND(H123&gt;='01_PARAMETERS'!$B$7,F123="High-potential omnichannel"),"Hybrid sequence",IF(H123&gt;='01_PARAMETERS'!$B$7,"Remote call",IF(J123&gt;=0.7,"Approved email","Monitor")))</f>
        <v>Hybrid sequence</v>
      </c>
      <c r="N123" s="58" t="str">
        <f t="shared" si="1"/>
        <v>Very high</v>
      </c>
      <c r="O123" s="73" t="str">
        <f>IF(OR(L123="P110",AND(H123&gt;=0.7,G123=0)),"REVIEW","STANDARD")</f>
        <v>REVIEW</v>
      </c>
    </row>
    <row r="124" spans="1:15">
      <c r="A124" s="42" t="s">
        <v>460</v>
      </c>
      <c r="B124" s="61" t="s">
        <v>342</v>
      </c>
      <c r="C124" s="43" t="s">
        <v>258</v>
      </c>
      <c r="D124" s="43" t="s">
        <v>244</v>
      </c>
      <c r="E124" s="43" t="s">
        <v>343</v>
      </c>
      <c r="F124" s="43" t="s">
        <v>344</v>
      </c>
      <c r="G124" s="43">
        <v>1</v>
      </c>
      <c r="H124" s="53">
        <v>0.79121090429898455</v>
      </c>
      <c r="I124" s="43">
        <v>270</v>
      </c>
      <c r="J124" s="53">
        <v>0.66332916145181475</v>
      </c>
      <c r="K124" s="58">
        <f>--(H124&gt;='01_PARAMETERS'!$B$7)</f>
        <v>1</v>
      </c>
      <c r="L124" s="58" t="str">
        <f>IF(J124&gt;='01_PARAMETERS'!$B$8,"P111",IF(J124&gt;=0.7,"P112",IF(J124&gt;=0.4,"P113","P114")))</f>
        <v>P113</v>
      </c>
      <c r="M124" s="58" t="str">
        <f>IF(AND(H124&gt;='01_PARAMETERS'!$B$7,F124="High-potential omnichannel"),"Hybrid sequence",IF(H124&gt;='01_PARAMETERS'!$B$7,"Remote call",IF(J124&gt;=0.7,"Approved email","Monitor")))</f>
        <v>Remote call</v>
      </c>
      <c r="N124" s="58" t="str">
        <f t="shared" si="1"/>
        <v>High</v>
      </c>
      <c r="O124" s="73" t="str">
        <f>IF(OR(L124="P111",AND(H124&gt;=0.7,G124=0)),"REVIEW","STANDARD")</f>
        <v>STANDARD</v>
      </c>
    </row>
    <row r="125" spans="1:15">
      <c r="A125" s="42" t="s">
        <v>461</v>
      </c>
      <c r="B125" s="61" t="s">
        <v>342</v>
      </c>
      <c r="C125" s="43" t="s">
        <v>265</v>
      </c>
      <c r="D125" s="43" t="s">
        <v>266</v>
      </c>
      <c r="E125" s="43" t="s">
        <v>346</v>
      </c>
      <c r="F125" s="43" t="s">
        <v>344</v>
      </c>
      <c r="G125" s="43">
        <v>0</v>
      </c>
      <c r="H125" s="53">
        <v>0.58141695743750643</v>
      </c>
      <c r="I125" s="43">
        <v>563</v>
      </c>
      <c r="J125" s="53">
        <v>0.2966207759699625</v>
      </c>
      <c r="K125" s="58">
        <f>--(H125&gt;='01_PARAMETERS'!$B$7)</f>
        <v>0</v>
      </c>
      <c r="L125" s="58" t="str">
        <f>IF(J125&gt;='01_PARAMETERS'!$B$8,"P112",IF(J125&gt;=0.7,"P113",IF(J125&gt;=0.4,"P114","P115")))</f>
        <v>P115</v>
      </c>
      <c r="M125" s="58" t="str">
        <f>IF(AND(H125&gt;='01_PARAMETERS'!$B$7,F125="High-potential omnichannel"),"Hybrid sequence",IF(H125&gt;='01_PARAMETERS'!$B$7,"Remote call",IF(J125&gt;=0.7,"Approved email","Monitor")))</f>
        <v>Monitor</v>
      </c>
      <c r="N125" s="58" t="str">
        <f t="shared" si="1"/>
        <v>Medium</v>
      </c>
      <c r="O125" s="73" t="str">
        <f>IF(OR(L125="P112",AND(H125&gt;=0.7,G125=0)),"REVIEW","STANDARD")</f>
        <v>STANDARD</v>
      </c>
    </row>
    <row r="126" spans="1:15">
      <c r="A126" s="42" t="s">
        <v>462</v>
      </c>
      <c r="B126" s="61" t="s">
        <v>342</v>
      </c>
      <c r="C126" s="43" t="s">
        <v>261</v>
      </c>
      <c r="D126" s="43" t="s">
        <v>244</v>
      </c>
      <c r="E126" s="43" t="s">
        <v>353</v>
      </c>
      <c r="F126" s="43" t="s">
        <v>350</v>
      </c>
      <c r="G126" s="43">
        <v>0</v>
      </c>
      <c r="H126" s="53">
        <v>0.61599535461657717</v>
      </c>
      <c r="I126" s="43">
        <v>530</v>
      </c>
      <c r="J126" s="53">
        <v>0.33792240300375465</v>
      </c>
      <c r="K126" s="58">
        <f>--(H126&gt;='01_PARAMETERS'!$B$7)</f>
        <v>0</v>
      </c>
      <c r="L126" s="58" t="str">
        <f>IF(J126&gt;='01_PARAMETERS'!$B$8,"P113",IF(J126&gt;=0.7,"P114",IF(J126&gt;=0.4,"P115","P116")))</f>
        <v>P116</v>
      </c>
      <c r="M126" s="58" t="str">
        <f>IF(AND(H126&gt;='01_PARAMETERS'!$B$7,F126="High-potential omnichannel"),"Hybrid sequence",IF(H126&gt;='01_PARAMETERS'!$B$7,"Remote call",IF(J126&gt;=0.7,"Approved email","Monitor")))</f>
        <v>Monitor</v>
      </c>
      <c r="N126" s="58" t="str">
        <f t="shared" si="1"/>
        <v>High</v>
      </c>
      <c r="O126" s="73" t="str">
        <f>IF(OR(L126="P113",AND(H126&gt;=0.7,G126=0)),"REVIEW","STANDARD")</f>
        <v>STANDARD</v>
      </c>
    </row>
    <row r="127" spans="1:15">
      <c r="A127" s="42" t="s">
        <v>463</v>
      </c>
      <c r="B127" s="61" t="s">
        <v>342</v>
      </c>
      <c r="C127" s="43" t="s">
        <v>310</v>
      </c>
      <c r="D127" s="43" t="s">
        <v>308</v>
      </c>
      <c r="E127" s="43" t="s">
        <v>349</v>
      </c>
      <c r="F127" s="43" t="s">
        <v>344</v>
      </c>
      <c r="G127" s="43">
        <v>1</v>
      </c>
      <c r="H127" s="53">
        <v>0.62588158254939497</v>
      </c>
      <c r="I127" s="43">
        <v>517</v>
      </c>
      <c r="J127" s="53">
        <v>0.35419274092615771</v>
      </c>
      <c r="K127" s="58">
        <f>--(H127&gt;='01_PARAMETERS'!$B$7)</f>
        <v>0</v>
      </c>
      <c r="L127" s="58" t="str">
        <f>IF(J127&gt;='01_PARAMETERS'!$B$8,"P114",IF(J127&gt;=0.7,"P115",IF(J127&gt;=0.4,"P116","P117")))</f>
        <v>P117</v>
      </c>
      <c r="M127" s="58" t="str">
        <f>IF(AND(H127&gt;='01_PARAMETERS'!$B$7,F127="High-potential omnichannel"),"Hybrid sequence",IF(H127&gt;='01_PARAMETERS'!$B$7,"Remote call",IF(J127&gt;=0.7,"Approved email","Monitor")))</f>
        <v>Monitor</v>
      </c>
      <c r="N127" s="58" t="str">
        <f t="shared" si="1"/>
        <v>High</v>
      </c>
      <c r="O127" s="73" t="str">
        <f>IF(OR(L127="P114",AND(H127&gt;=0.7,G127=0)),"REVIEW","STANDARD")</f>
        <v>STANDARD</v>
      </c>
    </row>
    <row r="128" spans="1:15">
      <c r="A128" s="42" t="s">
        <v>464</v>
      </c>
      <c r="B128" s="61" t="s">
        <v>342</v>
      </c>
      <c r="C128" s="43" t="s">
        <v>299</v>
      </c>
      <c r="D128" s="43" t="s">
        <v>298</v>
      </c>
      <c r="E128" s="43" t="s">
        <v>346</v>
      </c>
      <c r="F128" s="43" t="s">
        <v>350</v>
      </c>
      <c r="G128" s="43">
        <v>1</v>
      </c>
      <c r="H128" s="53">
        <v>0.69984573452594778</v>
      </c>
      <c r="I128" s="43">
        <v>415</v>
      </c>
      <c r="J128" s="53">
        <v>0.48185231539424278</v>
      </c>
      <c r="K128" s="58">
        <f>--(H128&gt;='01_PARAMETERS'!$B$7)</f>
        <v>0</v>
      </c>
      <c r="L128" s="58" t="str">
        <f>IF(J128&gt;='01_PARAMETERS'!$B$8,"P115",IF(J128&gt;=0.7,"P116",IF(J128&gt;=0.4,"P117","P118")))</f>
        <v>P117</v>
      </c>
      <c r="M128" s="58" t="str">
        <f>IF(AND(H128&gt;='01_PARAMETERS'!$B$7,F128="High-potential omnichannel"),"Hybrid sequence",IF(H128&gt;='01_PARAMETERS'!$B$7,"Remote call",IF(J128&gt;=0.7,"Approved email","Monitor")))</f>
        <v>Monitor</v>
      </c>
      <c r="N128" s="58" t="str">
        <f t="shared" si="1"/>
        <v>High</v>
      </c>
      <c r="O128" s="73" t="str">
        <f>IF(OR(L128="P115",AND(H128&gt;=0.7,G128=0)),"REVIEW","STANDARD")</f>
        <v>STANDARD</v>
      </c>
    </row>
    <row r="129" spans="1:15">
      <c r="A129" s="42" t="s">
        <v>465</v>
      </c>
      <c r="B129" s="61" t="s">
        <v>342</v>
      </c>
      <c r="C129" s="43" t="s">
        <v>267</v>
      </c>
      <c r="D129" s="43" t="s">
        <v>266</v>
      </c>
      <c r="E129" s="43" t="s">
        <v>346</v>
      </c>
      <c r="F129" s="43" t="s">
        <v>344</v>
      </c>
      <c r="G129" s="43">
        <v>0</v>
      </c>
      <c r="H129" s="53">
        <v>0.35142101644941814</v>
      </c>
      <c r="I129" s="43">
        <v>745</v>
      </c>
      <c r="J129" s="53">
        <v>6.883604505632035E-2</v>
      </c>
      <c r="K129" s="58">
        <f>--(H129&gt;='01_PARAMETERS'!$B$7)</f>
        <v>0</v>
      </c>
      <c r="L129" s="58" t="str">
        <f>IF(J129&gt;='01_PARAMETERS'!$B$8,"P116",IF(J129&gt;=0.7,"P117",IF(J129&gt;=0.4,"P118","P119")))</f>
        <v>P119</v>
      </c>
      <c r="M129" s="58" t="str">
        <f>IF(AND(H129&gt;='01_PARAMETERS'!$B$7,F129="High-potential omnichannel"),"Hybrid sequence",IF(H129&gt;='01_PARAMETERS'!$B$7,"Remote call",IF(J129&gt;=0.7,"Approved email","Monitor")))</f>
        <v>Monitor</v>
      </c>
      <c r="N129" s="58" t="str">
        <f t="shared" si="1"/>
        <v>Low</v>
      </c>
      <c r="O129" s="73" t="str">
        <f>IF(OR(L129="P116",AND(H129&gt;=0.7,G129=0)),"REVIEW","STANDARD")</f>
        <v>STANDARD</v>
      </c>
    </row>
    <row r="130" spans="1:15">
      <c r="A130" s="42" t="s">
        <v>466</v>
      </c>
      <c r="B130" s="61" t="s">
        <v>342</v>
      </c>
      <c r="C130" s="43" t="s">
        <v>305</v>
      </c>
      <c r="D130" s="43" t="s">
        <v>303</v>
      </c>
      <c r="E130" s="43" t="s">
        <v>346</v>
      </c>
      <c r="F130" s="43" t="s">
        <v>344</v>
      </c>
      <c r="G130" s="43">
        <v>1</v>
      </c>
      <c r="H130" s="53">
        <v>0.9717123341720989</v>
      </c>
      <c r="I130" s="43">
        <v>1</v>
      </c>
      <c r="J130" s="53">
        <v>1</v>
      </c>
      <c r="K130" s="58">
        <f>--(H130&gt;='01_PARAMETERS'!$B$7)</f>
        <v>1</v>
      </c>
      <c r="L130" s="58" t="str">
        <f>IF(J130&gt;='01_PARAMETERS'!$B$8,"P117",IF(J130&gt;=0.7,"P118",IF(J130&gt;=0.4,"P119","P120")))</f>
        <v>P117</v>
      </c>
      <c r="M130" s="58" t="str">
        <f>IF(AND(H130&gt;='01_PARAMETERS'!$B$7,F130="High-potential omnichannel"),"Hybrid sequence",IF(H130&gt;='01_PARAMETERS'!$B$7,"Remote call",IF(J130&gt;=0.7,"Approved email","Monitor")))</f>
        <v>Remote call</v>
      </c>
      <c r="N130" s="58" t="str">
        <f t="shared" si="1"/>
        <v>Very high</v>
      </c>
      <c r="O130" s="73" t="str">
        <f>IF(OR(L130="P117",AND(H130&gt;=0.7,G130=0)),"REVIEW","STANDARD")</f>
        <v>REVIEW</v>
      </c>
    </row>
    <row r="131" spans="1:15">
      <c r="A131" s="42" t="s">
        <v>467</v>
      </c>
      <c r="B131" s="61" t="s">
        <v>342</v>
      </c>
      <c r="C131" s="43" t="s">
        <v>288</v>
      </c>
      <c r="D131" s="43" t="s">
        <v>286</v>
      </c>
      <c r="E131" s="43" t="s">
        <v>346</v>
      </c>
      <c r="F131" s="43" t="s">
        <v>350</v>
      </c>
      <c r="G131" s="43">
        <v>1</v>
      </c>
      <c r="H131" s="53">
        <v>0.93352147041557521</v>
      </c>
      <c r="I131" s="43">
        <v>30</v>
      </c>
      <c r="J131" s="53">
        <v>0.96370463078848556</v>
      </c>
      <c r="K131" s="58">
        <f>--(H131&gt;='01_PARAMETERS'!$B$7)</f>
        <v>1</v>
      </c>
      <c r="L131" s="58" t="str">
        <f>IF(J131&gt;='01_PARAMETERS'!$B$8,"P118",IF(J131&gt;=0.7,"P119",IF(J131&gt;=0.4,"P120","P121")))</f>
        <v>P118</v>
      </c>
      <c r="M131" s="58" t="str">
        <f>IF(AND(H131&gt;='01_PARAMETERS'!$B$7,F131="High-potential omnichannel"),"Hybrid sequence",IF(H131&gt;='01_PARAMETERS'!$B$7,"Remote call",IF(J131&gt;=0.7,"Approved email","Monitor")))</f>
        <v>Hybrid sequence</v>
      </c>
      <c r="N131" s="58" t="str">
        <f t="shared" si="1"/>
        <v>Very high</v>
      </c>
      <c r="O131" s="73" t="str">
        <f>IF(OR(L131="P118",AND(H131&gt;=0.7,G131=0)),"REVIEW","STANDARD")</f>
        <v>REVIEW</v>
      </c>
    </row>
    <row r="132" spans="1:15">
      <c r="A132" s="42" t="s">
        <v>468</v>
      </c>
      <c r="B132" s="61" t="s">
        <v>342</v>
      </c>
      <c r="C132" s="43" t="s">
        <v>262</v>
      </c>
      <c r="D132" s="43" t="s">
        <v>263</v>
      </c>
      <c r="E132" s="43" t="s">
        <v>353</v>
      </c>
      <c r="F132" s="43" t="s">
        <v>350</v>
      </c>
      <c r="G132" s="43">
        <v>1</v>
      </c>
      <c r="H132" s="53">
        <v>0.88451325398819824</v>
      </c>
      <c r="I132" s="43">
        <v>98</v>
      </c>
      <c r="J132" s="53">
        <v>0.87859824780976226</v>
      </c>
      <c r="K132" s="58">
        <f>--(H132&gt;='01_PARAMETERS'!$B$7)</f>
        <v>1</v>
      </c>
      <c r="L132" s="58" t="str">
        <f>IF(J132&gt;='01_PARAMETERS'!$B$8,"P119",IF(J132&gt;=0.7,"P120",IF(J132&gt;=0.4,"P121","P122")))</f>
        <v>P120</v>
      </c>
      <c r="M132" s="58" t="str">
        <f>IF(AND(H132&gt;='01_PARAMETERS'!$B$7,F132="High-potential omnichannel"),"Hybrid sequence",IF(H132&gt;='01_PARAMETERS'!$B$7,"Remote call",IF(J132&gt;=0.7,"Approved email","Monitor")))</f>
        <v>Hybrid sequence</v>
      </c>
      <c r="N132" s="58" t="str">
        <f t="shared" si="1"/>
        <v>Very high</v>
      </c>
      <c r="O132" s="73" t="str">
        <f>IF(OR(L132="P119",AND(H132&gt;=0.7,G132=0)),"REVIEW","STANDARD")</f>
        <v>STANDARD</v>
      </c>
    </row>
    <row r="133" spans="1:15">
      <c r="A133" s="42" t="s">
        <v>469</v>
      </c>
      <c r="B133" s="61" t="s">
        <v>342</v>
      </c>
      <c r="C133" s="43" t="s">
        <v>280</v>
      </c>
      <c r="D133" s="43" t="s">
        <v>281</v>
      </c>
      <c r="E133" s="43" t="s">
        <v>349</v>
      </c>
      <c r="F133" s="43" t="s">
        <v>344</v>
      </c>
      <c r="G133" s="43">
        <v>1</v>
      </c>
      <c r="H133" s="53">
        <v>0.86621908348803267</v>
      </c>
      <c r="I133" s="43">
        <v>131</v>
      </c>
      <c r="J133" s="53">
        <v>0.83729662077597</v>
      </c>
      <c r="K133" s="58">
        <f>--(H133&gt;='01_PARAMETERS'!$B$7)</f>
        <v>1</v>
      </c>
      <c r="L133" s="58" t="str">
        <f>IF(J133&gt;='01_PARAMETERS'!$B$8,"P120",IF(J133&gt;=0.7,"P121",IF(J133&gt;=0.4,"P122","P123")))</f>
        <v>P121</v>
      </c>
      <c r="M133" s="58" t="str">
        <f>IF(AND(H133&gt;='01_PARAMETERS'!$B$7,F133="High-potential omnichannel"),"Hybrid sequence",IF(H133&gt;='01_PARAMETERS'!$B$7,"Remote call",IF(J133&gt;=0.7,"Approved email","Monitor")))</f>
        <v>Remote call</v>
      </c>
      <c r="N133" s="58" t="str">
        <f t="shared" si="1"/>
        <v>Very high</v>
      </c>
      <c r="O133" s="73" t="str">
        <f>IF(OR(L133="P120",AND(H133&gt;=0.7,G133=0)),"REVIEW","STANDARD")</f>
        <v>STANDARD</v>
      </c>
    </row>
    <row r="134" spans="1:15">
      <c r="A134" s="42" t="s">
        <v>470</v>
      </c>
      <c r="B134" s="61" t="s">
        <v>342</v>
      </c>
      <c r="C134" s="43" t="s">
        <v>292</v>
      </c>
      <c r="D134" s="43" t="s">
        <v>286</v>
      </c>
      <c r="E134" s="43" t="s">
        <v>346</v>
      </c>
      <c r="F134" s="43" t="s">
        <v>344</v>
      </c>
      <c r="G134" s="43">
        <v>1</v>
      </c>
      <c r="H134" s="53">
        <v>0.80013210396345313</v>
      </c>
      <c r="I134" s="43">
        <v>250</v>
      </c>
      <c r="J134" s="53">
        <v>0.68836045056320394</v>
      </c>
      <c r="K134" s="58">
        <f>--(H134&gt;='01_PARAMETERS'!$B$7)</f>
        <v>1</v>
      </c>
      <c r="L134" s="58" t="str">
        <f>IF(J134&gt;='01_PARAMETERS'!$B$8,"P121",IF(J134&gt;=0.7,"P122",IF(J134&gt;=0.4,"P123","P124")))</f>
        <v>P123</v>
      </c>
      <c r="M134" s="58" t="str">
        <f>IF(AND(H134&gt;='01_PARAMETERS'!$B$7,F134="High-potential omnichannel"),"Hybrid sequence",IF(H134&gt;='01_PARAMETERS'!$B$7,"Remote call",IF(J134&gt;=0.7,"Approved email","Monitor")))</f>
        <v>Remote call</v>
      </c>
      <c r="N134" s="58" t="str">
        <f t="shared" si="1"/>
        <v>Very high</v>
      </c>
      <c r="O134" s="73" t="str">
        <f>IF(OR(L134="P121",AND(H134&gt;=0.7,G134=0)),"REVIEW","STANDARD")</f>
        <v>STANDARD</v>
      </c>
    </row>
    <row r="135" spans="1:15">
      <c r="A135" s="42" t="s">
        <v>471</v>
      </c>
      <c r="B135" s="61" t="s">
        <v>342</v>
      </c>
      <c r="C135" s="43" t="s">
        <v>287</v>
      </c>
      <c r="D135" s="43" t="s">
        <v>286</v>
      </c>
      <c r="E135" s="43" t="s">
        <v>369</v>
      </c>
      <c r="F135" s="43" t="s">
        <v>344</v>
      </c>
      <c r="G135" s="43">
        <v>0</v>
      </c>
      <c r="H135" s="53">
        <v>0.63428725176901013</v>
      </c>
      <c r="I135" s="43">
        <v>500</v>
      </c>
      <c r="J135" s="53">
        <v>0.37546933667083859</v>
      </c>
      <c r="K135" s="58">
        <f>--(H135&gt;='01_PARAMETERS'!$B$7)</f>
        <v>0</v>
      </c>
      <c r="L135" s="58" t="str">
        <f>IF(J135&gt;='01_PARAMETERS'!$B$8,"P122",IF(J135&gt;=0.7,"P123",IF(J135&gt;=0.4,"P124","P125")))</f>
        <v>P125</v>
      </c>
      <c r="M135" s="58" t="str">
        <f>IF(AND(H135&gt;='01_PARAMETERS'!$B$7,F135="High-potential omnichannel"),"Hybrid sequence",IF(H135&gt;='01_PARAMETERS'!$B$7,"Remote call",IF(J135&gt;=0.7,"Approved email","Monitor")))</f>
        <v>Monitor</v>
      </c>
      <c r="N135" s="58" t="str">
        <f t="shared" si="1"/>
        <v>High</v>
      </c>
      <c r="O135" s="73" t="str">
        <f>IF(OR(L135="P122",AND(H135&gt;=0.7,G135=0)),"REVIEW","STANDARD")</f>
        <v>STANDARD</v>
      </c>
    </row>
    <row r="136" spans="1:15">
      <c r="A136" s="42" t="s">
        <v>472</v>
      </c>
      <c r="B136" s="61" t="s">
        <v>342</v>
      </c>
      <c r="C136" s="43" t="s">
        <v>269</v>
      </c>
      <c r="D136" s="43" t="s">
        <v>270</v>
      </c>
      <c r="E136" s="43" t="s">
        <v>369</v>
      </c>
      <c r="F136" s="43" t="s">
        <v>344</v>
      </c>
      <c r="G136" s="43">
        <v>0</v>
      </c>
      <c r="H136" s="53">
        <v>0.69996184277100026</v>
      </c>
      <c r="I136" s="43">
        <v>414</v>
      </c>
      <c r="J136" s="53">
        <v>0.48310387984981229</v>
      </c>
      <c r="K136" s="58">
        <f>--(H136&gt;='01_PARAMETERS'!$B$7)</f>
        <v>0</v>
      </c>
      <c r="L136" s="58" t="str">
        <f>IF(J136&gt;='01_PARAMETERS'!$B$8,"P123",IF(J136&gt;=0.7,"P124",IF(J136&gt;=0.4,"P125","P126")))</f>
        <v>P125</v>
      </c>
      <c r="M136" s="58" t="str">
        <f>IF(AND(H136&gt;='01_PARAMETERS'!$B$7,F136="High-potential omnichannel"),"Hybrid sequence",IF(H136&gt;='01_PARAMETERS'!$B$7,"Remote call",IF(J136&gt;=0.7,"Approved email","Monitor")))</f>
        <v>Monitor</v>
      </c>
      <c r="N136" s="58" t="str">
        <f t="shared" si="1"/>
        <v>High</v>
      </c>
      <c r="O136" s="73" t="str">
        <f>IF(OR(L136="P123",AND(H136&gt;=0.7,G136=0)),"REVIEW","STANDARD")</f>
        <v>STANDARD</v>
      </c>
    </row>
    <row r="137" spans="1:15">
      <c r="A137" s="42" t="s">
        <v>473</v>
      </c>
      <c r="B137" s="61" t="s">
        <v>342</v>
      </c>
      <c r="C137" s="43" t="s">
        <v>293</v>
      </c>
      <c r="D137" s="43" t="s">
        <v>286</v>
      </c>
      <c r="E137" s="43" t="s">
        <v>349</v>
      </c>
      <c r="F137" s="43" t="s">
        <v>344</v>
      </c>
      <c r="G137" s="43">
        <v>1</v>
      </c>
      <c r="H137" s="53">
        <v>0.84527230226651406</v>
      </c>
      <c r="I137" s="43">
        <v>168</v>
      </c>
      <c r="J137" s="53">
        <v>0.79098873591989993</v>
      </c>
      <c r="K137" s="58">
        <f>--(H137&gt;='01_PARAMETERS'!$B$7)</f>
        <v>1</v>
      </c>
      <c r="L137" s="58" t="str">
        <f>IF(J137&gt;='01_PARAMETERS'!$B$8,"P124",IF(J137&gt;=0.7,"P125",IF(J137&gt;=0.4,"P126","P127")))</f>
        <v>P125</v>
      </c>
      <c r="M137" s="58" t="str">
        <f>IF(AND(H137&gt;='01_PARAMETERS'!$B$7,F137="High-potential omnichannel"),"Hybrid sequence",IF(H137&gt;='01_PARAMETERS'!$B$7,"Remote call",IF(J137&gt;=0.7,"Approved email","Monitor")))</f>
        <v>Remote call</v>
      </c>
      <c r="N137" s="58" t="str">
        <f t="shared" si="1"/>
        <v>Very high</v>
      </c>
      <c r="O137" s="73" t="str">
        <f>IF(OR(L137="P124",AND(H137&gt;=0.7,G137=0)),"REVIEW","STANDARD")</f>
        <v>STANDARD</v>
      </c>
    </row>
    <row r="138" spans="1:15">
      <c r="A138" s="42" t="s">
        <v>474</v>
      </c>
      <c r="B138" s="61" t="s">
        <v>342</v>
      </c>
      <c r="C138" s="43" t="s">
        <v>309</v>
      </c>
      <c r="D138" s="43" t="s">
        <v>308</v>
      </c>
      <c r="E138" s="43" t="s">
        <v>349</v>
      </c>
      <c r="F138" s="43" t="s">
        <v>344</v>
      </c>
      <c r="G138" s="43">
        <v>0</v>
      </c>
      <c r="H138" s="53">
        <v>0.49895025454852787</v>
      </c>
      <c r="I138" s="43">
        <v>652</v>
      </c>
      <c r="J138" s="53">
        <v>0.18523153942428039</v>
      </c>
      <c r="K138" s="58">
        <f>--(H138&gt;='01_PARAMETERS'!$B$7)</f>
        <v>0</v>
      </c>
      <c r="L138" s="58" t="str">
        <f>IF(J138&gt;='01_PARAMETERS'!$B$8,"P125",IF(J138&gt;=0.7,"P126",IF(J138&gt;=0.4,"P127","P128")))</f>
        <v>P128</v>
      </c>
      <c r="M138" s="58" t="str">
        <f>IF(AND(H138&gt;='01_PARAMETERS'!$B$7,F138="High-potential omnichannel"),"Hybrid sequence",IF(H138&gt;='01_PARAMETERS'!$B$7,"Remote call",IF(J138&gt;=0.7,"Approved email","Monitor")))</f>
        <v>Monitor</v>
      </c>
      <c r="N138" s="58" t="str">
        <f t="shared" si="1"/>
        <v>Medium</v>
      </c>
      <c r="O138" s="73" t="str">
        <f>IF(OR(L138="P125",AND(H138&gt;=0.7,G138=0)),"REVIEW","STANDARD")</f>
        <v>STANDARD</v>
      </c>
    </row>
    <row r="139" spans="1:15">
      <c r="A139" s="42" t="s">
        <v>475</v>
      </c>
      <c r="B139" s="61" t="s">
        <v>342</v>
      </c>
      <c r="C139" s="43" t="s">
        <v>296</v>
      </c>
      <c r="D139" s="43" t="s">
        <v>295</v>
      </c>
      <c r="E139" s="43" t="s">
        <v>346</v>
      </c>
      <c r="F139" s="43" t="s">
        <v>344</v>
      </c>
      <c r="G139" s="43">
        <v>1</v>
      </c>
      <c r="H139" s="53">
        <v>0.75585847385117744</v>
      </c>
      <c r="I139" s="43">
        <v>328</v>
      </c>
      <c r="J139" s="53">
        <v>0.59073842302878599</v>
      </c>
      <c r="K139" s="58">
        <f>--(H139&gt;='01_PARAMETERS'!$B$7)</f>
        <v>1</v>
      </c>
      <c r="L139" s="58" t="str">
        <f>IF(J139&gt;='01_PARAMETERS'!$B$8,"P126",IF(J139&gt;=0.7,"P127",IF(J139&gt;=0.4,"P128","P129")))</f>
        <v>P128</v>
      </c>
      <c r="M139" s="58" t="str">
        <f>IF(AND(H139&gt;='01_PARAMETERS'!$B$7,F139="High-potential omnichannel"),"Hybrid sequence",IF(H139&gt;='01_PARAMETERS'!$B$7,"Remote call",IF(J139&gt;=0.7,"Approved email","Monitor")))</f>
        <v>Remote call</v>
      </c>
      <c r="N139" s="58" t="str">
        <f t="shared" si="1"/>
        <v>High</v>
      </c>
      <c r="O139" s="73" t="str">
        <f>IF(OR(L139="P126",AND(H139&gt;=0.7,G139=0)),"REVIEW","STANDARD")</f>
        <v>STANDARD</v>
      </c>
    </row>
    <row r="140" spans="1:15">
      <c r="A140" s="42" t="s">
        <v>476</v>
      </c>
      <c r="B140" s="61" t="s">
        <v>342</v>
      </c>
      <c r="C140" s="43" t="s">
        <v>259</v>
      </c>
      <c r="D140" s="43" t="s">
        <v>244</v>
      </c>
      <c r="E140" s="43" t="s">
        <v>343</v>
      </c>
      <c r="F140" s="43" t="s">
        <v>344</v>
      </c>
      <c r="G140" s="43">
        <v>0</v>
      </c>
      <c r="H140" s="53">
        <v>0.2954332172782812</v>
      </c>
      <c r="I140" s="43">
        <v>762</v>
      </c>
      <c r="J140" s="53">
        <v>4.7559449311639579E-2</v>
      </c>
      <c r="K140" s="58">
        <f>--(H140&gt;='01_PARAMETERS'!$B$7)</f>
        <v>0</v>
      </c>
      <c r="L140" s="58" t="str">
        <f>IF(J140&gt;='01_PARAMETERS'!$B$8,"P127",IF(J140&gt;=0.7,"P128",IF(J140&gt;=0.4,"P129","P130")))</f>
        <v>P130</v>
      </c>
      <c r="M140" s="58" t="str">
        <f>IF(AND(H140&gt;='01_PARAMETERS'!$B$7,F140="High-potential omnichannel"),"Hybrid sequence",IF(H140&gt;='01_PARAMETERS'!$B$7,"Remote call",IF(J140&gt;=0.7,"Approved email","Monitor")))</f>
        <v>Monitor</v>
      </c>
      <c r="N140" s="58" t="str">
        <f t="shared" si="1"/>
        <v>Low</v>
      </c>
      <c r="O140" s="73" t="str">
        <f>IF(OR(L140="P127",AND(H140&gt;=0.7,G140=0)),"REVIEW","STANDARD")</f>
        <v>STANDARD</v>
      </c>
    </row>
    <row r="141" spans="1:15">
      <c r="A141" s="42" t="s">
        <v>477</v>
      </c>
      <c r="B141" s="61" t="s">
        <v>342</v>
      </c>
      <c r="C141" s="43" t="s">
        <v>265</v>
      </c>
      <c r="D141" s="43" t="s">
        <v>266</v>
      </c>
      <c r="E141" s="43" t="s">
        <v>343</v>
      </c>
      <c r="F141" s="43" t="s">
        <v>347</v>
      </c>
      <c r="G141" s="43">
        <v>0</v>
      </c>
      <c r="H141" s="53">
        <v>0.45446922004691048</v>
      </c>
      <c r="I141" s="43">
        <v>683</v>
      </c>
      <c r="J141" s="53">
        <v>0.14643304130162704</v>
      </c>
      <c r="K141" s="58">
        <f>--(H141&gt;='01_PARAMETERS'!$B$7)</f>
        <v>0</v>
      </c>
      <c r="L141" s="58" t="str">
        <f>IF(J141&gt;='01_PARAMETERS'!$B$8,"P128",IF(J141&gt;=0.7,"P129",IF(J141&gt;=0.4,"P130","P131")))</f>
        <v>P131</v>
      </c>
      <c r="M141" s="58" t="str">
        <f>IF(AND(H141&gt;='01_PARAMETERS'!$B$7,F141="High-potential omnichannel"),"Hybrid sequence",IF(H141&gt;='01_PARAMETERS'!$B$7,"Remote call",IF(J141&gt;=0.7,"Approved email","Monitor")))</f>
        <v>Monitor</v>
      </c>
      <c r="N141" s="58" t="str">
        <f t="shared" si="1"/>
        <v>Medium</v>
      </c>
      <c r="O141" s="73" t="str">
        <f>IF(OR(L141="P128",AND(H141&gt;=0.7,G141=0)),"REVIEW","STANDARD")</f>
        <v>STANDARD</v>
      </c>
    </row>
    <row r="142" spans="1:15">
      <c r="A142" s="42" t="s">
        <v>478</v>
      </c>
      <c r="B142" s="61" t="s">
        <v>342</v>
      </c>
      <c r="C142" s="43" t="s">
        <v>297</v>
      </c>
      <c r="D142" s="43" t="s">
        <v>298</v>
      </c>
      <c r="E142" s="43" t="s">
        <v>353</v>
      </c>
      <c r="F142" s="43" t="s">
        <v>344</v>
      </c>
      <c r="G142" s="43">
        <v>1</v>
      </c>
      <c r="H142" s="53">
        <v>0.6303395236281939</v>
      </c>
      <c r="I142" s="43">
        <v>506</v>
      </c>
      <c r="J142" s="53">
        <v>0.36795994993742176</v>
      </c>
      <c r="K142" s="58">
        <f>--(H142&gt;='01_PARAMETERS'!$B$7)</f>
        <v>0</v>
      </c>
      <c r="L142" s="58" t="str">
        <f>IF(J142&gt;='01_PARAMETERS'!$B$8,"P129",IF(J142&gt;=0.7,"P130",IF(J142&gt;=0.4,"P131","P132")))</f>
        <v>P132</v>
      </c>
      <c r="M142" s="58" t="str">
        <f>IF(AND(H142&gt;='01_PARAMETERS'!$B$7,F142="High-potential omnichannel"),"Hybrid sequence",IF(H142&gt;='01_PARAMETERS'!$B$7,"Remote call",IF(J142&gt;=0.7,"Approved email","Monitor")))</f>
        <v>Monitor</v>
      </c>
      <c r="N142" s="58" t="str">
        <f t="shared" ref="N142:N205" si="2">IF(H142&gt;=0.8,"Very high",IF(H142&gt;=0.6,"High",IF(H142&gt;=0.4,"Medium","Low")))</f>
        <v>High</v>
      </c>
      <c r="O142" s="73" t="str">
        <f>IF(OR(L142="P129",AND(H142&gt;=0.7,G142=0)),"REVIEW","STANDARD")</f>
        <v>STANDARD</v>
      </c>
    </row>
    <row r="143" spans="1:15">
      <c r="A143" s="42" t="s">
        <v>479</v>
      </c>
      <c r="B143" s="61" t="s">
        <v>342</v>
      </c>
      <c r="C143" s="43" t="s">
        <v>268</v>
      </c>
      <c r="D143" s="43" t="s">
        <v>266</v>
      </c>
      <c r="E143" s="43" t="s">
        <v>353</v>
      </c>
      <c r="F143" s="43" t="s">
        <v>344</v>
      </c>
      <c r="G143" s="43">
        <v>1</v>
      </c>
      <c r="H143" s="53">
        <v>0.54131762155811602</v>
      </c>
      <c r="I143" s="43">
        <v>613</v>
      </c>
      <c r="J143" s="53">
        <v>0.23404255319148937</v>
      </c>
      <c r="K143" s="58">
        <f>--(H143&gt;='01_PARAMETERS'!$B$7)</f>
        <v>0</v>
      </c>
      <c r="L143" s="58" t="str">
        <f>IF(J143&gt;='01_PARAMETERS'!$B$8,"P130",IF(J143&gt;=0.7,"P131",IF(J143&gt;=0.4,"P132","P133")))</f>
        <v>P133</v>
      </c>
      <c r="M143" s="58" t="str">
        <f>IF(AND(H143&gt;='01_PARAMETERS'!$B$7,F143="High-potential omnichannel"),"Hybrid sequence",IF(H143&gt;='01_PARAMETERS'!$B$7,"Remote call",IF(J143&gt;=0.7,"Approved email","Monitor")))</f>
        <v>Monitor</v>
      </c>
      <c r="N143" s="58" t="str">
        <f t="shared" si="2"/>
        <v>Medium</v>
      </c>
      <c r="O143" s="73" t="str">
        <f>IF(OR(L143="P130",AND(H143&gt;=0.7,G143=0)),"REVIEW","STANDARD")</f>
        <v>STANDARD</v>
      </c>
    </row>
    <row r="144" spans="1:15">
      <c r="A144" s="42" t="s">
        <v>480</v>
      </c>
      <c r="B144" s="61" t="s">
        <v>342</v>
      </c>
      <c r="C144" s="43" t="s">
        <v>267</v>
      </c>
      <c r="D144" s="43" t="s">
        <v>266</v>
      </c>
      <c r="E144" s="43" t="s">
        <v>353</v>
      </c>
      <c r="F144" s="43" t="s">
        <v>350</v>
      </c>
      <c r="G144" s="43">
        <v>0</v>
      </c>
      <c r="H144" s="53">
        <v>0.85920205444003717</v>
      </c>
      <c r="I144" s="43">
        <v>142</v>
      </c>
      <c r="J144" s="53">
        <v>0.82352941176470584</v>
      </c>
      <c r="K144" s="58">
        <f>--(H144&gt;='01_PARAMETERS'!$B$7)</f>
        <v>1</v>
      </c>
      <c r="L144" s="58" t="str">
        <f>IF(J144&gt;='01_PARAMETERS'!$B$8,"P131",IF(J144&gt;=0.7,"P132",IF(J144&gt;=0.4,"P133","P134")))</f>
        <v>P132</v>
      </c>
      <c r="M144" s="58" t="str">
        <f>IF(AND(H144&gt;='01_PARAMETERS'!$B$7,F144="High-potential omnichannel"),"Hybrid sequence",IF(H144&gt;='01_PARAMETERS'!$B$7,"Remote call",IF(J144&gt;=0.7,"Approved email","Monitor")))</f>
        <v>Hybrid sequence</v>
      </c>
      <c r="N144" s="58" t="str">
        <f t="shared" si="2"/>
        <v>Very high</v>
      </c>
      <c r="O144" s="73" t="str">
        <f>IF(OR(L144="P131",AND(H144&gt;=0.7,G144=0)),"REVIEW","STANDARD")</f>
        <v>REVIEW</v>
      </c>
    </row>
    <row r="145" spans="1:15">
      <c r="A145" s="42" t="s">
        <v>481</v>
      </c>
      <c r="B145" s="61" t="s">
        <v>342</v>
      </c>
      <c r="C145" s="43" t="s">
        <v>306</v>
      </c>
      <c r="D145" s="43" t="s">
        <v>303</v>
      </c>
      <c r="E145" s="43" t="s">
        <v>346</v>
      </c>
      <c r="F145" s="43" t="s">
        <v>344</v>
      </c>
      <c r="G145" s="43">
        <v>0</v>
      </c>
      <c r="H145" s="53">
        <v>0.46402617852584238</v>
      </c>
      <c r="I145" s="43">
        <v>675</v>
      </c>
      <c r="J145" s="53">
        <v>0.15644555694618267</v>
      </c>
      <c r="K145" s="58">
        <f>--(H145&gt;='01_PARAMETERS'!$B$7)</f>
        <v>0</v>
      </c>
      <c r="L145" s="58" t="str">
        <f>IF(J145&gt;='01_PARAMETERS'!$B$8,"P132",IF(J145&gt;=0.7,"P133",IF(J145&gt;=0.4,"P134","P135")))</f>
        <v>P135</v>
      </c>
      <c r="M145" s="58" t="str">
        <f>IF(AND(H145&gt;='01_PARAMETERS'!$B$7,F145="High-potential omnichannel"),"Hybrid sequence",IF(H145&gt;='01_PARAMETERS'!$B$7,"Remote call",IF(J145&gt;=0.7,"Approved email","Monitor")))</f>
        <v>Monitor</v>
      </c>
      <c r="N145" s="58" t="str">
        <f t="shared" si="2"/>
        <v>Medium</v>
      </c>
      <c r="O145" s="73" t="str">
        <f>IF(OR(L145="P132",AND(H145&gt;=0.7,G145=0)),"REVIEW","STANDARD")</f>
        <v>STANDARD</v>
      </c>
    </row>
    <row r="146" spans="1:15">
      <c r="A146" s="42" t="s">
        <v>482</v>
      </c>
      <c r="B146" s="61" t="s">
        <v>342</v>
      </c>
      <c r="C146" s="43" t="s">
        <v>314</v>
      </c>
      <c r="D146" s="43" t="s">
        <v>312</v>
      </c>
      <c r="E146" s="43" t="s">
        <v>343</v>
      </c>
      <c r="F146" s="43" t="s">
        <v>347</v>
      </c>
      <c r="G146" s="43">
        <v>0</v>
      </c>
      <c r="H146" s="53">
        <v>0.62965592739866827</v>
      </c>
      <c r="I146" s="43">
        <v>508</v>
      </c>
      <c r="J146" s="53">
        <v>0.36545682102628285</v>
      </c>
      <c r="K146" s="58">
        <f>--(H146&gt;='01_PARAMETERS'!$B$7)</f>
        <v>0</v>
      </c>
      <c r="L146" s="58" t="str">
        <f>IF(J146&gt;='01_PARAMETERS'!$B$8,"P133",IF(J146&gt;=0.7,"P134",IF(J146&gt;=0.4,"P135","P136")))</f>
        <v>P136</v>
      </c>
      <c r="M146" s="58" t="str">
        <f>IF(AND(H146&gt;='01_PARAMETERS'!$B$7,F146="High-potential omnichannel"),"Hybrid sequence",IF(H146&gt;='01_PARAMETERS'!$B$7,"Remote call",IF(J146&gt;=0.7,"Approved email","Monitor")))</f>
        <v>Monitor</v>
      </c>
      <c r="N146" s="58" t="str">
        <f t="shared" si="2"/>
        <v>High</v>
      </c>
      <c r="O146" s="73" t="str">
        <f>IF(OR(L146="P133",AND(H146&gt;=0.7,G146=0)),"REVIEW","STANDARD")</f>
        <v>STANDARD</v>
      </c>
    </row>
    <row r="147" spans="1:15">
      <c r="A147" s="42" t="s">
        <v>483</v>
      </c>
      <c r="B147" s="61" t="s">
        <v>342</v>
      </c>
      <c r="C147" s="43" t="s">
        <v>292</v>
      </c>
      <c r="D147" s="43" t="s">
        <v>286</v>
      </c>
      <c r="E147" s="43" t="s">
        <v>343</v>
      </c>
      <c r="F147" s="43" t="s">
        <v>347</v>
      </c>
      <c r="G147" s="43">
        <v>1</v>
      </c>
      <c r="H147" s="53">
        <v>0.86321727019039596</v>
      </c>
      <c r="I147" s="43">
        <v>138</v>
      </c>
      <c r="J147" s="53">
        <v>0.82853566958698377</v>
      </c>
      <c r="K147" s="58">
        <f>--(H147&gt;='01_PARAMETERS'!$B$7)</f>
        <v>1</v>
      </c>
      <c r="L147" s="58" t="str">
        <f>IF(J147&gt;='01_PARAMETERS'!$B$8,"P134",IF(J147&gt;=0.7,"P135",IF(J147&gt;=0.4,"P136","P137")))</f>
        <v>P135</v>
      </c>
      <c r="M147" s="58" t="str">
        <f>IF(AND(H147&gt;='01_PARAMETERS'!$B$7,F147="High-potential omnichannel"),"Hybrid sequence",IF(H147&gt;='01_PARAMETERS'!$B$7,"Remote call",IF(J147&gt;=0.7,"Approved email","Monitor")))</f>
        <v>Remote call</v>
      </c>
      <c r="N147" s="58" t="str">
        <f t="shared" si="2"/>
        <v>Very high</v>
      </c>
      <c r="O147" s="73" t="str">
        <f>IF(OR(L147="P134",AND(H147&gt;=0.7,G147=0)),"REVIEW","STANDARD")</f>
        <v>STANDARD</v>
      </c>
    </row>
    <row r="148" spans="1:15">
      <c r="A148" s="42" t="s">
        <v>484</v>
      </c>
      <c r="B148" s="61" t="s">
        <v>342</v>
      </c>
      <c r="C148" s="43" t="s">
        <v>291</v>
      </c>
      <c r="D148" s="43" t="s">
        <v>286</v>
      </c>
      <c r="E148" s="43" t="s">
        <v>343</v>
      </c>
      <c r="F148" s="43" t="s">
        <v>344</v>
      </c>
      <c r="G148" s="43">
        <v>0</v>
      </c>
      <c r="H148" s="53">
        <v>0.29264380465971851</v>
      </c>
      <c r="I148" s="43">
        <v>765</v>
      </c>
      <c r="J148" s="53">
        <v>4.3804755944931162E-2</v>
      </c>
      <c r="K148" s="58">
        <f>--(H148&gt;='01_PARAMETERS'!$B$7)</f>
        <v>0</v>
      </c>
      <c r="L148" s="58" t="str">
        <f>IF(J148&gt;='01_PARAMETERS'!$B$8,"P135",IF(J148&gt;=0.7,"P136",IF(J148&gt;=0.4,"P137","P138")))</f>
        <v>P138</v>
      </c>
      <c r="M148" s="58" t="str">
        <f>IF(AND(H148&gt;='01_PARAMETERS'!$B$7,F148="High-potential omnichannel"),"Hybrid sequence",IF(H148&gt;='01_PARAMETERS'!$B$7,"Remote call",IF(J148&gt;=0.7,"Approved email","Monitor")))</f>
        <v>Monitor</v>
      </c>
      <c r="N148" s="58" t="str">
        <f t="shared" si="2"/>
        <v>Low</v>
      </c>
      <c r="O148" s="73" t="str">
        <f>IF(OR(L148="P135",AND(H148&gt;=0.7,G148=0)),"REVIEW","STANDARD")</f>
        <v>STANDARD</v>
      </c>
    </row>
    <row r="149" spans="1:15">
      <c r="A149" s="42" t="s">
        <v>485</v>
      </c>
      <c r="B149" s="61" t="s">
        <v>342</v>
      </c>
      <c r="C149" s="43" t="s">
        <v>305</v>
      </c>
      <c r="D149" s="43" t="s">
        <v>303</v>
      </c>
      <c r="E149" s="43" t="s">
        <v>349</v>
      </c>
      <c r="F149" s="43" t="s">
        <v>344</v>
      </c>
      <c r="G149" s="43">
        <v>1</v>
      </c>
      <c r="H149" s="53">
        <v>0.86240004763775402</v>
      </c>
      <c r="I149" s="43">
        <v>140</v>
      </c>
      <c r="J149" s="53">
        <v>0.82603254067584486</v>
      </c>
      <c r="K149" s="58">
        <f>--(H149&gt;='01_PARAMETERS'!$B$7)</f>
        <v>1</v>
      </c>
      <c r="L149" s="58" t="str">
        <f>IF(J149&gt;='01_PARAMETERS'!$B$8,"P136",IF(J149&gt;=0.7,"P137",IF(J149&gt;=0.4,"P138","P139")))</f>
        <v>P137</v>
      </c>
      <c r="M149" s="58" t="str">
        <f>IF(AND(H149&gt;='01_PARAMETERS'!$B$7,F149="High-potential omnichannel"),"Hybrid sequence",IF(H149&gt;='01_PARAMETERS'!$B$7,"Remote call",IF(J149&gt;=0.7,"Approved email","Monitor")))</f>
        <v>Remote call</v>
      </c>
      <c r="N149" s="58" t="str">
        <f t="shared" si="2"/>
        <v>Very high</v>
      </c>
      <c r="O149" s="73" t="str">
        <f>IF(OR(L149="P136",AND(H149&gt;=0.7,G149=0)),"REVIEW","STANDARD")</f>
        <v>STANDARD</v>
      </c>
    </row>
    <row r="150" spans="1:15">
      <c r="A150" s="42" t="s">
        <v>486</v>
      </c>
      <c r="B150" s="61" t="s">
        <v>342</v>
      </c>
      <c r="C150" s="43" t="s">
        <v>260</v>
      </c>
      <c r="D150" s="43" t="s">
        <v>244</v>
      </c>
      <c r="E150" s="43" t="s">
        <v>369</v>
      </c>
      <c r="F150" s="43" t="s">
        <v>347</v>
      </c>
      <c r="G150" s="43">
        <v>1</v>
      </c>
      <c r="H150" s="53">
        <v>0.84621499085503937</v>
      </c>
      <c r="I150" s="43">
        <v>166</v>
      </c>
      <c r="J150" s="53">
        <v>0.79349186483103884</v>
      </c>
      <c r="K150" s="58">
        <f>--(H150&gt;='01_PARAMETERS'!$B$7)</f>
        <v>1</v>
      </c>
      <c r="L150" s="58" t="str">
        <f>IF(J150&gt;='01_PARAMETERS'!$B$8,"P137",IF(J150&gt;=0.7,"P138",IF(J150&gt;=0.4,"P139","P140")))</f>
        <v>P138</v>
      </c>
      <c r="M150" s="58" t="str">
        <f>IF(AND(H150&gt;='01_PARAMETERS'!$B$7,F150="High-potential omnichannel"),"Hybrid sequence",IF(H150&gt;='01_PARAMETERS'!$B$7,"Remote call",IF(J150&gt;=0.7,"Approved email","Monitor")))</f>
        <v>Remote call</v>
      </c>
      <c r="N150" s="58" t="str">
        <f t="shared" si="2"/>
        <v>Very high</v>
      </c>
      <c r="O150" s="73" t="str">
        <f>IF(OR(L150="P137",AND(H150&gt;=0.7,G150=0)),"REVIEW","STANDARD")</f>
        <v>STANDARD</v>
      </c>
    </row>
    <row r="151" spans="1:15">
      <c r="A151" s="42" t="s">
        <v>487</v>
      </c>
      <c r="B151" s="61" t="s">
        <v>342</v>
      </c>
      <c r="C151" s="43" t="s">
        <v>297</v>
      </c>
      <c r="D151" s="43" t="s">
        <v>298</v>
      </c>
      <c r="E151" s="43" t="s">
        <v>346</v>
      </c>
      <c r="F151" s="43" t="s">
        <v>350</v>
      </c>
      <c r="G151" s="43">
        <v>0</v>
      </c>
      <c r="H151" s="53">
        <v>0.65418654228451445</v>
      </c>
      <c r="I151" s="43">
        <v>473</v>
      </c>
      <c r="J151" s="53">
        <v>0.40926157697121401</v>
      </c>
      <c r="K151" s="58">
        <f>--(H151&gt;='01_PARAMETERS'!$B$7)</f>
        <v>0</v>
      </c>
      <c r="L151" s="58" t="str">
        <f>IF(J151&gt;='01_PARAMETERS'!$B$8,"P138",IF(J151&gt;=0.7,"P139",IF(J151&gt;=0.4,"P140","P141")))</f>
        <v>P140</v>
      </c>
      <c r="M151" s="58" t="str">
        <f>IF(AND(H151&gt;='01_PARAMETERS'!$B$7,F151="High-potential omnichannel"),"Hybrid sequence",IF(H151&gt;='01_PARAMETERS'!$B$7,"Remote call",IF(J151&gt;=0.7,"Approved email","Monitor")))</f>
        <v>Monitor</v>
      </c>
      <c r="N151" s="58" t="str">
        <f t="shared" si="2"/>
        <v>High</v>
      </c>
      <c r="O151" s="73" t="str">
        <f>IF(OR(L151="P138",AND(H151&gt;=0.7,G151=0)),"REVIEW","STANDARD")</f>
        <v>STANDARD</v>
      </c>
    </row>
    <row r="152" spans="1:15">
      <c r="A152" s="42" t="s">
        <v>488</v>
      </c>
      <c r="B152" s="61" t="s">
        <v>342</v>
      </c>
      <c r="C152" s="43" t="s">
        <v>271</v>
      </c>
      <c r="D152" s="43" t="s">
        <v>270</v>
      </c>
      <c r="E152" s="43" t="s">
        <v>343</v>
      </c>
      <c r="F152" s="43" t="s">
        <v>344</v>
      </c>
      <c r="G152" s="43">
        <v>1</v>
      </c>
      <c r="H152" s="53">
        <v>0.66015260489638339</v>
      </c>
      <c r="I152" s="43">
        <v>466</v>
      </c>
      <c r="J152" s="53">
        <v>0.41802252816020025</v>
      </c>
      <c r="K152" s="58">
        <f>--(H152&gt;='01_PARAMETERS'!$B$7)</f>
        <v>0</v>
      </c>
      <c r="L152" s="58" t="str">
        <f>IF(J152&gt;='01_PARAMETERS'!$B$8,"P139",IF(J152&gt;=0.7,"P140",IF(J152&gt;=0.4,"P141","P142")))</f>
        <v>P141</v>
      </c>
      <c r="M152" s="58" t="str">
        <f>IF(AND(H152&gt;='01_PARAMETERS'!$B$7,F152="High-potential omnichannel"),"Hybrid sequence",IF(H152&gt;='01_PARAMETERS'!$B$7,"Remote call",IF(J152&gt;=0.7,"Approved email","Monitor")))</f>
        <v>Monitor</v>
      </c>
      <c r="N152" s="58" t="str">
        <f t="shared" si="2"/>
        <v>High</v>
      </c>
      <c r="O152" s="73" t="str">
        <f>IF(OR(L152="P139",AND(H152&gt;=0.7,G152=0)),"REVIEW","STANDARD")</f>
        <v>STANDARD</v>
      </c>
    </row>
    <row r="153" spans="1:15">
      <c r="A153" s="42" t="s">
        <v>489</v>
      </c>
      <c r="B153" s="61" t="s">
        <v>342</v>
      </c>
      <c r="C153" s="43" t="s">
        <v>277</v>
      </c>
      <c r="D153" s="43" t="s">
        <v>276</v>
      </c>
      <c r="E153" s="43" t="s">
        <v>349</v>
      </c>
      <c r="F153" s="43" t="s">
        <v>347</v>
      </c>
      <c r="G153" s="43">
        <v>0</v>
      </c>
      <c r="H153" s="53">
        <v>0.3602619105762353</v>
      </c>
      <c r="I153" s="43">
        <v>738</v>
      </c>
      <c r="J153" s="53">
        <v>7.7596996245306582E-2</v>
      </c>
      <c r="K153" s="58">
        <f>--(H153&gt;='01_PARAMETERS'!$B$7)</f>
        <v>0</v>
      </c>
      <c r="L153" s="58" t="str">
        <f>IF(J153&gt;='01_PARAMETERS'!$B$8,"P140",IF(J153&gt;=0.7,"P141",IF(J153&gt;=0.4,"P142","P143")))</f>
        <v>P143</v>
      </c>
      <c r="M153" s="58" t="str">
        <f>IF(AND(H153&gt;='01_PARAMETERS'!$B$7,F153="High-potential omnichannel"),"Hybrid sequence",IF(H153&gt;='01_PARAMETERS'!$B$7,"Remote call",IF(J153&gt;=0.7,"Approved email","Monitor")))</f>
        <v>Monitor</v>
      </c>
      <c r="N153" s="58" t="str">
        <f t="shared" si="2"/>
        <v>Low</v>
      </c>
      <c r="O153" s="73" t="str">
        <f>IF(OR(L153="P140",AND(H153&gt;=0.7,G153=0)),"REVIEW","STANDARD")</f>
        <v>STANDARD</v>
      </c>
    </row>
    <row r="154" spans="1:15">
      <c r="A154" s="42" t="s">
        <v>490</v>
      </c>
      <c r="B154" s="61" t="s">
        <v>342</v>
      </c>
      <c r="C154" s="43" t="s">
        <v>287</v>
      </c>
      <c r="D154" s="43" t="s">
        <v>286</v>
      </c>
      <c r="E154" s="43" t="s">
        <v>343</v>
      </c>
      <c r="F154" s="43" t="s">
        <v>347</v>
      </c>
      <c r="G154" s="43">
        <v>0</v>
      </c>
      <c r="H154" s="53">
        <v>0.55324951930225175</v>
      </c>
      <c r="I154" s="43">
        <v>599</v>
      </c>
      <c r="J154" s="53">
        <v>0.25156445556946183</v>
      </c>
      <c r="K154" s="58">
        <f>--(H154&gt;='01_PARAMETERS'!$B$7)</f>
        <v>0</v>
      </c>
      <c r="L154" s="58" t="str">
        <f>IF(J154&gt;='01_PARAMETERS'!$B$8,"P141",IF(J154&gt;=0.7,"P142",IF(J154&gt;=0.4,"P143","P144")))</f>
        <v>P144</v>
      </c>
      <c r="M154" s="58" t="str">
        <f>IF(AND(H154&gt;='01_PARAMETERS'!$B$7,F154="High-potential omnichannel"),"Hybrid sequence",IF(H154&gt;='01_PARAMETERS'!$B$7,"Remote call",IF(J154&gt;=0.7,"Approved email","Monitor")))</f>
        <v>Monitor</v>
      </c>
      <c r="N154" s="58" t="str">
        <f t="shared" si="2"/>
        <v>Medium</v>
      </c>
      <c r="O154" s="73" t="str">
        <f>IF(OR(L154="P141",AND(H154&gt;=0.7,G154=0)),"REVIEW","STANDARD")</f>
        <v>STANDARD</v>
      </c>
    </row>
    <row r="155" spans="1:15">
      <c r="A155" s="42" t="s">
        <v>491</v>
      </c>
      <c r="B155" s="61" t="s">
        <v>342</v>
      </c>
      <c r="C155" s="43" t="s">
        <v>274</v>
      </c>
      <c r="D155" s="43" t="s">
        <v>273</v>
      </c>
      <c r="E155" s="43" t="s">
        <v>343</v>
      </c>
      <c r="F155" s="43" t="s">
        <v>347</v>
      </c>
      <c r="G155" s="43">
        <v>0</v>
      </c>
      <c r="H155" s="53">
        <v>0.19995093581822229</v>
      </c>
      <c r="I155" s="43">
        <v>780</v>
      </c>
      <c r="J155" s="53">
        <v>2.5031289111389188E-2</v>
      </c>
      <c r="K155" s="58">
        <f>--(H155&gt;='01_PARAMETERS'!$B$7)</f>
        <v>0</v>
      </c>
      <c r="L155" s="58" t="str">
        <f>IF(J155&gt;='01_PARAMETERS'!$B$8,"P142",IF(J155&gt;=0.7,"P143",IF(J155&gt;=0.4,"P144","P145")))</f>
        <v>P145</v>
      </c>
      <c r="M155" s="58" t="str">
        <f>IF(AND(H155&gt;='01_PARAMETERS'!$B$7,F155="High-potential omnichannel"),"Hybrid sequence",IF(H155&gt;='01_PARAMETERS'!$B$7,"Remote call",IF(J155&gt;=0.7,"Approved email","Monitor")))</f>
        <v>Monitor</v>
      </c>
      <c r="N155" s="58" t="str">
        <f t="shared" si="2"/>
        <v>Low</v>
      </c>
      <c r="O155" s="73" t="str">
        <f>IF(OR(L155="P142",AND(H155&gt;=0.7,G155=0)),"REVIEW","STANDARD")</f>
        <v>STANDARD</v>
      </c>
    </row>
    <row r="156" spans="1:15">
      <c r="A156" s="42" t="s">
        <v>492</v>
      </c>
      <c r="B156" s="61" t="s">
        <v>342</v>
      </c>
      <c r="C156" s="43" t="s">
        <v>264</v>
      </c>
      <c r="D156" s="43" t="s">
        <v>263</v>
      </c>
      <c r="E156" s="43" t="s">
        <v>349</v>
      </c>
      <c r="F156" s="43" t="s">
        <v>344</v>
      </c>
      <c r="G156" s="43">
        <v>0</v>
      </c>
      <c r="H156" s="53">
        <v>0.61850867569865497</v>
      </c>
      <c r="I156" s="43">
        <v>526</v>
      </c>
      <c r="J156" s="53">
        <v>0.34292866082603257</v>
      </c>
      <c r="K156" s="58">
        <f>--(H156&gt;='01_PARAMETERS'!$B$7)</f>
        <v>0</v>
      </c>
      <c r="L156" s="58" t="str">
        <f>IF(J156&gt;='01_PARAMETERS'!$B$8,"P143",IF(J156&gt;=0.7,"P144",IF(J156&gt;=0.4,"P145","P146")))</f>
        <v>P146</v>
      </c>
      <c r="M156" s="58" t="str">
        <f>IF(AND(H156&gt;='01_PARAMETERS'!$B$7,F156="High-potential omnichannel"),"Hybrid sequence",IF(H156&gt;='01_PARAMETERS'!$B$7,"Remote call",IF(J156&gt;=0.7,"Approved email","Monitor")))</f>
        <v>Monitor</v>
      </c>
      <c r="N156" s="58" t="str">
        <f t="shared" si="2"/>
        <v>High</v>
      </c>
      <c r="O156" s="73" t="str">
        <f>IF(OR(L156="P143",AND(H156&gt;=0.7,G156=0)),"REVIEW","STANDARD")</f>
        <v>STANDARD</v>
      </c>
    </row>
    <row r="157" spans="1:15">
      <c r="A157" s="42" t="s">
        <v>493</v>
      </c>
      <c r="B157" s="61" t="s">
        <v>342</v>
      </c>
      <c r="C157" s="43" t="s">
        <v>305</v>
      </c>
      <c r="D157" s="43" t="s">
        <v>303</v>
      </c>
      <c r="E157" s="43" t="s">
        <v>369</v>
      </c>
      <c r="F157" s="43" t="s">
        <v>347</v>
      </c>
      <c r="G157" s="43">
        <v>1</v>
      </c>
      <c r="H157" s="53">
        <v>0.74577648716053047</v>
      </c>
      <c r="I157" s="43">
        <v>342</v>
      </c>
      <c r="J157" s="53">
        <v>0.57321652065081352</v>
      </c>
      <c r="K157" s="58">
        <f>--(H157&gt;='01_PARAMETERS'!$B$7)</f>
        <v>1</v>
      </c>
      <c r="L157" s="58" t="str">
        <f>IF(J157&gt;='01_PARAMETERS'!$B$8,"P144",IF(J157&gt;=0.7,"P145",IF(J157&gt;=0.4,"P146","P147")))</f>
        <v>P146</v>
      </c>
      <c r="M157" s="58" t="str">
        <f>IF(AND(H157&gt;='01_PARAMETERS'!$B$7,F157="High-potential omnichannel"),"Hybrid sequence",IF(H157&gt;='01_PARAMETERS'!$B$7,"Remote call",IF(J157&gt;=0.7,"Approved email","Monitor")))</f>
        <v>Remote call</v>
      </c>
      <c r="N157" s="58" t="str">
        <f t="shared" si="2"/>
        <v>High</v>
      </c>
      <c r="O157" s="73" t="str">
        <f>IF(OR(L157="P144",AND(H157&gt;=0.7,G157=0)),"REVIEW","STANDARD")</f>
        <v>STANDARD</v>
      </c>
    </row>
    <row r="158" spans="1:15">
      <c r="A158" s="42" t="s">
        <v>494</v>
      </c>
      <c r="B158" s="61" t="s">
        <v>342</v>
      </c>
      <c r="C158" s="43" t="s">
        <v>287</v>
      </c>
      <c r="D158" s="43" t="s">
        <v>286</v>
      </c>
      <c r="E158" s="43" t="s">
        <v>343</v>
      </c>
      <c r="F158" s="43" t="s">
        <v>344</v>
      </c>
      <c r="G158" s="43">
        <v>1</v>
      </c>
      <c r="H158" s="53">
        <v>0.79756684181907445</v>
      </c>
      <c r="I158" s="43">
        <v>257</v>
      </c>
      <c r="J158" s="53">
        <v>0.67959949937421782</v>
      </c>
      <c r="K158" s="58">
        <f>--(H158&gt;='01_PARAMETERS'!$B$7)</f>
        <v>1</v>
      </c>
      <c r="L158" s="58" t="str">
        <f>IF(J158&gt;='01_PARAMETERS'!$B$8,"P145",IF(J158&gt;=0.7,"P146",IF(J158&gt;=0.4,"P147","P148")))</f>
        <v>P147</v>
      </c>
      <c r="M158" s="58" t="str">
        <f>IF(AND(H158&gt;='01_PARAMETERS'!$B$7,F158="High-potential omnichannel"),"Hybrid sequence",IF(H158&gt;='01_PARAMETERS'!$B$7,"Remote call",IF(J158&gt;=0.7,"Approved email","Monitor")))</f>
        <v>Remote call</v>
      </c>
      <c r="N158" s="58" t="str">
        <f t="shared" si="2"/>
        <v>High</v>
      </c>
      <c r="O158" s="73" t="str">
        <f>IF(OR(L158="P145",AND(H158&gt;=0.7,G158=0)),"REVIEW","STANDARD")</f>
        <v>STANDARD</v>
      </c>
    </row>
    <row r="159" spans="1:15">
      <c r="A159" s="42" t="s">
        <v>495</v>
      </c>
      <c r="B159" s="61" t="s">
        <v>342</v>
      </c>
      <c r="C159" s="43" t="s">
        <v>287</v>
      </c>
      <c r="D159" s="43" t="s">
        <v>286</v>
      </c>
      <c r="E159" s="43" t="s">
        <v>353</v>
      </c>
      <c r="F159" s="43" t="s">
        <v>344</v>
      </c>
      <c r="G159" s="43">
        <v>0</v>
      </c>
      <c r="H159" s="53">
        <v>0.27874598598560402</v>
      </c>
      <c r="I159" s="43">
        <v>769</v>
      </c>
      <c r="J159" s="53">
        <v>3.8798498122653347E-2</v>
      </c>
      <c r="K159" s="58">
        <f>--(H159&gt;='01_PARAMETERS'!$B$7)</f>
        <v>0</v>
      </c>
      <c r="L159" s="58" t="str">
        <f>IF(J159&gt;='01_PARAMETERS'!$B$8,"P146",IF(J159&gt;=0.7,"P147",IF(J159&gt;=0.4,"P148","P149")))</f>
        <v>P149</v>
      </c>
      <c r="M159" s="58" t="str">
        <f>IF(AND(H159&gt;='01_PARAMETERS'!$B$7,F159="High-potential omnichannel"),"Hybrid sequence",IF(H159&gt;='01_PARAMETERS'!$B$7,"Remote call",IF(J159&gt;=0.7,"Approved email","Monitor")))</f>
        <v>Monitor</v>
      </c>
      <c r="N159" s="58" t="str">
        <f t="shared" si="2"/>
        <v>Low</v>
      </c>
      <c r="O159" s="73" t="str">
        <f>IF(OR(L159="P146",AND(H159&gt;=0.7,G159=0)),"REVIEW","STANDARD")</f>
        <v>STANDARD</v>
      </c>
    </row>
    <row r="160" spans="1:15">
      <c r="A160" s="42" t="s">
        <v>496</v>
      </c>
      <c r="B160" s="61" t="s">
        <v>342</v>
      </c>
      <c r="C160" s="43" t="s">
        <v>302</v>
      </c>
      <c r="D160" s="43" t="s">
        <v>303</v>
      </c>
      <c r="E160" s="43" t="s">
        <v>353</v>
      </c>
      <c r="F160" s="43" t="s">
        <v>347</v>
      </c>
      <c r="G160" s="43">
        <v>0</v>
      </c>
      <c r="H160" s="53">
        <v>0.32968999616006356</v>
      </c>
      <c r="I160" s="43">
        <v>750</v>
      </c>
      <c r="J160" s="53">
        <v>6.2578222778473136E-2</v>
      </c>
      <c r="K160" s="58">
        <f>--(H160&gt;='01_PARAMETERS'!$B$7)</f>
        <v>0</v>
      </c>
      <c r="L160" s="58" t="str">
        <f>IF(J160&gt;='01_PARAMETERS'!$B$8,"P147",IF(J160&gt;=0.7,"P148",IF(J160&gt;=0.4,"P149","P150")))</f>
        <v>P150</v>
      </c>
      <c r="M160" s="58" t="str">
        <f>IF(AND(H160&gt;='01_PARAMETERS'!$B$7,F160="High-potential omnichannel"),"Hybrid sequence",IF(H160&gt;='01_PARAMETERS'!$B$7,"Remote call",IF(J160&gt;=0.7,"Approved email","Monitor")))</f>
        <v>Monitor</v>
      </c>
      <c r="N160" s="58" t="str">
        <f t="shared" si="2"/>
        <v>Low</v>
      </c>
      <c r="O160" s="73" t="str">
        <f>IF(OR(L160="P147",AND(H160&gt;=0.7,G160=0)),"REVIEW","STANDARD")</f>
        <v>STANDARD</v>
      </c>
    </row>
    <row r="161" spans="1:15">
      <c r="A161" s="42" t="s">
        <v>497</v>
      </c>
      <c r="B161" s="61" t="s">
        <v>342</v>
      </c>
      <c r="C161" s="43" t="s">
        <v>265</v>
      </c>
      <c r="D161" s="43" t="s">
        <v>266</v>
      </c>
      <c r="E161" s="43" t="s">
        <v>369</v>
      </c>
      <c r="F161" s="43" t="s">
        <v>347</v>
      </c>
      <c r="G161" s="43">
        <v>1</v>
      </c>
      <c r="H161" s="53">
        <v>0.70642673133784784</v>
      </c>
      <c r="I161" s="43">
        <v>396</v>
      </c>
      <c r="J161" s="53">
        <v>0.50563204005006257</v>
      </c>
      <c r="K161" s="58">
        <f>--(H161&gt;='01_PARAMETERS'!$B$7)</f>
        <v>1</v>
      </c>
      <c r="L161" s="58" t="str">
        <f>IF(J161&gt;='01_PARAMETERS'!$B$8,"P148",IF(J161&gt;=0.7,"P149",IF(J161&gt;=0.4,"P150","P151")))</f>
        <v>P150</v>
      </c>
      <c r="M161" s="58" t="str">
        <f>IF(AND(H161&gt;='01_PARAMETERS'!$B$7,F161="High-potential omnichannel"),"Hybrid sequence",IF(H161&gt;='01_PARAMETERS'!$B$7,"Remote call",IF(J161&gt;=0.7,"Approved email","Monitor")))</f>
        <v>Remote call</v>
      </c>
      <c r="N161" s="58" t="str">
        <f t="shared" si="2"/>
        <v>High</v>
      </c>
      <c r="O161" s="73" t="str">
        <f>IF(OR(L161="P148",AND(H161&gt;=0.7,G161=0)),"REVIEW","STANDARD")</f>
        <v>STANDARD</v>
      </c>
    </row>
    <row r="162" spans="1:15">
      <c r="A162" s="42" t="s">
        <v>498</v>
      </c>
      <c r="B162" s="61" t="s">
        <v>342</v>
      </c>
      <c r="C162" s="43" t="s">
        <v>288</v>
      </c>
      <c r="D162" s="43" t="s">
        <v>286</v>
      </c>
      <c r="E162" s="43" t="s">
        <v>343</v>
      </c>
      <c r="F162" s="43" t="s">
        <v>350</v>
      </c>
      <c r="G162" s="43">
        <v>1</v>
      </c>
      <c r="H162" s="53">
        <v>0.87785775336848126</v>
      </c>
      <c r="I162" s="43">
        <v>114</v>
      </c>
      <c r="J162" s="53">
        <v>0.85857321652065077</v>
      </c>
      <c r="K162" s="58">
        <f>--(H162&gt;='01_PARAMETERS'!$B$7)</f>
        <v>1</v>
      </c>
      <c r="L162" s="58" t="str">
        <f>IF(J162&gt;='01_PARAMETERS'!$B$8,"P149",IF(J162&gt;=0.7,"P150",IF(J162&gt;=0.4,"P151","P152")))</f>
        <v>P150</v>
      </c>
      <c r="M162" s="58" t="str">
        <f>IF(AND(H162&gt;='01_PARAMETERS'!$B$7,F162="High-potential omnichannel"),"Hybrid sequence",IF(H162&gt;='01_PARAMETERS'!$B$7,"Remote call",IF(J162&gt;=0.7,"Approved email","Monitor")))</f>
        <v>Hybrid sequence</v>
      </c>
      <c r="N162" s="58" t="str">
        <f t="shared" si="2"/>
        <v>Very high</v>
      </c>
      <c r="O162" s="73" t="str">
        <f>IF(OR(L162="P149",AND(H162&gt;=0.7,G162=0)),"REVIEW","STANDARD")</f>
        <v>STANDARD</v>
      </c>
    </row>
    <row r="163" spans="1:15">
      <c r="A163" s="42" t="s">
        <v>499</v>
      </c>
      <c r="B163" s="61" t="s">
        <v>342</v>
      </c>
      <c r="C163" s="43" t="s">
        <v>268</v>
      </c>
      <c r="D163" s="43" t="s">
        <v>266</v>
      </c>
      <c r="E163" s="43" t="s">
        <v>346</v>
      </c>
      <c r="F163" s="43" t="s">
        <v>344</v>
      </c>
      <c r="G163" s="43">
        <v>0</v>
      </c>
      <c r="H163" s="53">
        <v>0.53549211256724316</v>
      </c>
      <c r="I163" s="43">
        <v>624</v>
      </c>
      <c r="J163" s="53">
        <v>0.22027534418022532</v>
      </c>
      <c r="K163" s="58">
        <f>--(H163&gt;='01_PARAMETERS'!$B$7)</f>
        <v>0</v>
      </c>
      <c r="L163" s="58" t="str">
        <f>IF(J163&gt;='01_PARAMETERS'!$B$8,"P150",IF(J163&gt;=0.7,"P151",IF(J163&gt;=0.4,"P152","P153")))</f>
        <v>P153</v>
      </c>
      <c r="M163" s="58" t="str">
        <f>IF(AND(H163&gt;='01_PARAMETERS'!$B$7,F163="High-potential omnichannel"),"Hybrid sequence",IF(H163&gt;='01_PARAMETERS'!$B$7,"Remote call",IF(J163&gt;=0.7,"Approved email","Monitor")))</f>
        <v>Monitor</v>
      </c>
      <c r="N163" s="58" t="str">
        <f t="shared" si="2"/>
        <v>Medium</v>
      </c>
      <c r="O163" s="73" t="str">
        <f>IF(OR(L163="P150",AND(H163&gt;=0.7,G163=0)),"REVIEW","STANDARD")</f>
        <v>STANDARD</v>
      </c>
    </row>
    <row r="164" spans="1:15">
      <c r="A164" s="42" t="s">
        <v>500</v>
      </c>
      <c r="B164" s="61" t="s">
        <v>342</v>
      </c>
      <c r="C164" s="43" t="s">
        <v>307</v>
      </c>
      <c r="D164" s="43" t="s">
        <v>308</v>
      </c>
      <c r="E164" s="43" t="s">
        <v>349</v>
      </c>
      <c r="F164" s="43" t="s">
        <v>347</v>
      </c>
      <c r="G164" s="43">
        <v>1</v>
      </c>
      <c r="H164" s="53">
        <v>0.49235869366009444</v>
      </c>
      <c r="I164" s="43">
        <v>655</v>
      </c>
      <c r="J164" s="53">
        <v>0.18147684605757197</v>
      </c>
      <c r="K164" s="58">
        <f>--(H164&gt;='01_PARAMETERS'!$B$7)</f>
        <v>0</v>
      </c>
      <c r="L164" s="58" t="str">
        <f>IF(J164&gt;='01_PARAMETERS'!$B$8,"P151",IF(J164&gt;=0.7,"P152",IF(J164&gt;=0.4,"P153","P154")))</f>
        <v>P154</v>
      </c>
      <c r="M164" s="58" t="str">
        <f>IF(AND(H164&gt;='01_PARAMETERS'!$B$7,F164="High-potential omnichannel"),"Hybrid sequence",IF(H164&gt;='01_PARAMETERS'!$B$7,"Remote call",IF(J164&gt;=0.7,"Approved email","Monitor")))</f>
        <v>Monitor</v>
      </c>
      <c r="N164" s="58" t="str">
        <f t="shared" si="2"/>
        <v>Medium</v>
      </c>
      <c r="O164" s="73" t="str">
        <f>IF(OR(L164="P151",AND(H164&gt;=0.7,G164=0)),"REVIEW","STANDARD")</f>
        <v>STANDARD</v>
      </c>
    </row>
    <row r="165" spans="1:15">
      <c r="A165" s="42" t="s">
        <v>501</v>
      </c>
      <c r="B165" s="61" t="s">
        <v>342</v>
      </c>
      <c r="C165" s="43" t="s">
        <v>300</v>
      </c>
      <c r="D165" s="43" t="s">
        <v>298</v>
      </c>
      <c r="E165" s="43" t="s">
        <v>369</v>
      </c>
      <c r="F165" s="43" t="s">
        <v>344</v>
      </c>
      <c r="G165" s="43">
        <v>1</v>
      </c>
      <c r="H165" s="53">
        <v>0.52489469004835554</v>
      </c>
      <c r="I165" s="43">
        <v>635</v>
      </c>
      <c r="J165" s="53">
        <v>0.20650813516896116</v>
      </c>
      <c r="K165" s="58">
        <f>--(H165&gt;='01_PARAMETERS'!$B$7)</f>
        <v>0</v>
      </c>
      <c r="L165" s="58" t="str">
        <f>IF(J165&gt;='01_PARAMETERS'!$B$8,"P152",IF(J165&gt;=0.7,"P153",IF(J165&gt;=0.4,"P154","P155")))</f>
        <v>P155</v>
      </c>
      <c r="M165" s="58" t="str">
        <f>IF(AND(H165&gt;='01_PARAMETERS'!$B$7,F165="High-potential omnichannel"),"Hybrid sequence",IF(H165&gt;='01_PARAMETERS'!$B$7,"Remote call",IF(J165&gt;=0.7,"Approved email","Monitor")))</f>
        <v>Monitor</v>
      </c>
      <c r="N165" s="58" t="str">
        <f t="shared" si="2"/>
        <v>Medium</v>
      </c>
      <c r="O165" s="73" t="str">
        <f>IF(OR(L165="P152",AND(H165&gt;=0.7,G165=0)),"REVIEW","STANDARD")</f>
        <v>STANDARD</v>
      </c>
    </row>
    <row r="166" spans="1:15">
      <c r="A166" s="42" t="s">
        <v>502</v>
      </c>
      <c r="B166" s="61" t="s">
        <v>342</v>
      </c>
      <c r="C166" s="43" t="s">
        <v>257</v>
      </c>
      <c r="D166" s="43" t="s">
        <v>244</v>
      </c>
      <c r="E166" s="43" t="s">
        <v>346</v>
      </c>
      <c r="F166" s="43" t="s">
        <v>350</v>
      </c>
      <c r="G166" s="43">
        <v>0</v>
      </c>
      <c r="H166" s="53">
        <v>0.82770989478134405</v>
      </c>
      <c r="I166" s="43">
        <v>201</v>
      </c>
      <c r="J166" s="53">
        <v>0.74968710888610768</v>
      </c>
      <c r="K166" s="58">
        <f>--(H166&gt;='01_PARAMETERS'!$B$7)</f>
        <v>1</v>
      </c>
      <c r="L166" s="58" t="str">
        <f>IF(J166&gt;='01_PARAMETERS'!$B$8,"P153",IF(J166&gt;=0.7,"P154",IF(J166&gt;=0.4,"P155","P156")))</f>
        <v>P154</v>
      </c>
      <c r="M166" s="58" t="str">
        <f>IF(AND(H166&gt;='01_PARAMETERS'!$B$7,F166="High-potential omnichannel"),"Hybrid sequence",IF(H166&gt;='01_PARAMETERS'!$B$7,"Remote call",IF(J166&gt;=0.7,"Approved email","Monitor")))</f>
        <v>Hybrid sequence</v>
      </c>
      <c r="N166" s="58" t="str">
        <f t="shared" si="2"/>
        <v>Very high</v>
      </c>
      <c r="O166" s="73" t="str">
        <f>IF(OR(L166="P153",AND(H166&gt;=0.7,G166=0)),"REVIEW","STANDARD")</f>
        <v>REVIEW</v>
      </c>
    </row>
    <row r="167" spans="1:15">
      <c r="A167" s="42" t="s">
        <v>503</v>
      </c>
      <c r="B167" s="61" t="s">
        <v>342</v>
      </c>
      <c r="C167" s="43" t="s">
        <v>262</v>
      </c>
      <c r="D167" s="43" t="s">
        <v>263</v>
      </c>
      <c r="E167" s="43" t="s">
        <v>353</v>
      </c>
      <c r="F167" s="43" t="s">
        <v>350</v>
      </c>
      <c r="G167" s="43">
        <v>0</v>
      </c>
      <c r="H167" s="53">
        <v>0.48941943326258081</v>
      </c>
      <c r="I167" s="43">
        <v>656</v>
      </c>
      <c r="J167" s="53">
        <v>0.18022528160200246</v>
      </c>
      <c r="K167" s="58">
        <f>--(H167&gt;='01_PARAMETERS'!$B$7)</f>
        <v>0</v>
      </c>
      <c r="L167" s="58" t="str">
        <f>IF(J167&gt;='01_PARAMETERS'!$B$8,"P154",IF(J167&gt;=0.7,"P155",IF(J167&gt;=0.4,"P156","P157")))</f>
        <v>P157</v>
      </c>
      <c r="M167" s="58" t="str">
        <f>IF(AND(H167&gt;='01_PARAMETERS'!$B$7,F167="High-potential omnichannel"),"Hybrid sequence",IF(H167&gt;='01_PARAMETERS'!$B$7,"Remote call",IF(J167&gt;=0.7,"Approved email","Monitor")))</f>
        <v>Monitor</v>
      </c>
      <c r="N167" s="58" t="str">
        <f t="shared" si="2"/>
        <v>Medium</v>
      </c>
      <c r="O167" s="73" t="str">
        <f>IF(OR(L167="P154",AND(H167&gt;=0.7,G167=0)),"REVIEW","STANDARD")</f>
        <v>STANDARD</v>
      </c>
    </row>
    <row r="168" spans="1:15">
      <c r="A168" s="42" t="s">
        <v>504</v>
      </c>
      <c r="B168" s="61" t="s">
        <v>342</v>
      </c>
      <c r="C168" s="43" t="s">
        <v>304</v>
      </c>
      <c r="D168" s="43" t="s">
        <v>303</v>
      </c>
      <c r="E168" s="43" t="s">
        <v>343</v>
      </c>
      <c r="F168" s="43" t="s">
        <v>344</v>
      </c>
      <c r="G168" s="43">
        <v>1</v>
      </c>
      <c r="H168" s="53">
        <v>0.78155229241691748</v>
      </c>
      <c r="I168" s="43">
        <v>288</v>
      </c>
      <c r="J168" s="53">
        <v>0.64080100125156447</v>
      </c>
      <c r="K168" s="58">
        <f>--(H168&gt;='01_PARAMETERS'!$B$7)</f>
        <v>1</v>
      </c>
      <c r="L168" s="58" t="str">
        <f>IF(J168&gt;='01_PARAMETERS'!$B$8,"P155",IF(J168&gt;=0.7,"P156",IF(J168&gt;=0.4,"P157","P158")))</f>
        <v>P157</v>
      </c>
      <c r="M168" s="58" t="str">
        <f>IF(AND(H168&gt;='01_PARAMETERS'!$B$7,F168="High-potential omnichannel"),"Hybrid sequence",IF(H168&gt;='01_PARAMETERS'!$B$7,"Remote call",IF(J168&gt;=0.7,"Approved email","Monitor")))</f>
        <v>Remote call</v>
      </c>
      <c r="N168" s="58" t="str">
        <f t="shared" si="2"/>
        <v>High</v>
      </c>
      <c r="O168" s="73" t="str">
        <f>IF(OR(L168="P155",AND(H168&gt;=0.7,G168=0)),"REVIEW","STANDARD")</f>
        <v>STANDARD</v>
      </c>
    </row>
    <row r="169" spans="1:15">
      <c r="A169" s="42" t="s">
        <v>505</v>
      </c>
      <c r="B169" s="61" t="s">
        <v>342</v>
      </c>
      <c r="C169" s="43" t="s">
        <v>300</v>
      </c>
      <c r="D169" s="43" t="s">
        <v>298</v>
      </c>
      <c r="E169" s="43" t="s">
        <v>349</v>
      </c>
      <c r="F169" s="43" t="s">
        <v>347</v>
      </c>
      <c r="G169" s="43">
        <v>0</v>
      </c>
      <c r="H169" s="53">
        <v>0.74214845347287572</v>
      </c>
      <c r="I169" s="43">
        <v>348</v>
      </c>
      <c r="J169" s="53">
        <v>0.56570713391739669</v>
      </c>
      <c r="K169" s="58">
        <f>--(H169&gt;='01_PARAMETERS'!$B$7)</f>
        <v>1</v>
      </c>
      <c r="L169" s="58" t="str">
        <f>IF(J169&gt;='01_PARAMETERS'!$B$8,"P156",IF(J169&gt;=0.7,"P157",IF(J169&gt;=0.4,"P158","P159")))</f>
        <v>P158</v>
      </c>
      <c r="M169" s="58" t="str">
        <f>IF(AND(H169&gt;='01_PARAMETERS'!$B$7,F169="High-potential omnichannel"),"Hybrid sequence",IF(H169&gt;='01_PARAMETERS'!$B$7,"Remote call",IF(J169&gt;=0.7,"Approved email","Monitor")))</f>
        <v>Remote call</v>
      </c>
      <c r="N169" s="58" t="str">
        <f t="shared" si="2"/>
        <v>High</v>
      </c>
      <c r="O169" s="73" t="str">
        <f>IF(OR(L169="P156",AND(H169&gt;=0.7,G169=0)),"REVIEW","STANDARD")</f>
        <v>REVIEW</v>
      </c>
    </row>
    <row r="170" spans="1:15">
      <c r="A170" s="42" t="s">
        <v>506</v>
      </c>
      <c r="B170" s="61" t="s">
        <v>342</v>
      </c>
      <c r="C170" s="43" t="s">
        <v>262</v>
      </c>
      <c r="D170" s="43" t="s">
        <v>263</v>
      </c>
      <c r="E170" s="43" t="s">
        <v>346</v>
      </c>
      <c r="F170" s="43" t="s">
        <v>344</v>
      </c>
      <c r="G170" s="43">
        <v>0</v>
      </c>
      <c r="H170" s="53">
        <v>0.53938746528936143</v>
      </c>
      <c r="I170" s="43">
        <v>619</v>
      </c>
      <c r="J170" s="53">
        <v>0.22653316645807264</v>
      </c>
      <c r="K170" s="58">
        <f>--(H170&gt;='01_PARAMETERS'!$B$7)</f>
        <v>0</v>
      </c>
      <c r="L170" s="58" t="str">
        <f>IF(J170&gt;='01_PARAMETERS'!$B$8,"P157",IF(J170&gt;=0.7,"P158",IF(J170&gt;=0.4,"P159","P160")))</f>
        <v>P160</v>
      </c>
      <c r="M170" s="58" t="str">
        <f>IF(AND(H170&gt;='01_PARAMETERS'!$B$7,F170="High-potential omnichannel"),"Hybrid sequence",IF(H170&gt;='01_PARAMETERS'!$B$7,"Remote call",IF(J170&gt;=0.7,"Approved email","Monitor")))</f>
        <v>Monitor</v>
      </c>
      <c r="N170" s="58" t="str">
        <f t="shared" si="2"/>
        <v>Medium</v>
      </c>
      <c r="O170" s="73" t="str">
        <f>IF(OR(L170="P157",AND(H170&gt;=0.7,G170=0)),"REVIEW","STANDARD")</f>
        <v>STANDARD</v>
      </c>
    </row>
    <row r="171" spans="1:15">
      <c r="A171" s="42" t="s">
        <v>507</v>
      </c>
      <c r="B171" s="61" t="s">
        <v>342</v>
      </c>
      <c r="C171" s="43" t="s">
        <v>289</v>
      </c>
      <c r="D171" s="43" t="s">
        <v>286</v>
      </c>
      <c r="E171" s="43" t="s">
        <v>349</v>
      </c>
      <c r="F171" s="43" t="s">
        <v>350</v>
      </c>
      <c r="G171" s="43">
        <v>0</v>
      </c>
      <c r="H171" s="53">
        <v>0.62762494048783557</v>
      </c>
      <c r="I171" s="43">
        <v>513</v>
      </c>
      <c r="J171" s="53">
        <v>0.35919899874843553</v>
      </c>
      <c r="K171" s="58">
        <f>--(H171&gt;='01_PARAMETERS'!$B$7)</f>
        <v>0</v>
      </c>
      <c r="L171" s="58" t="str">
        <f>IF(J171&gt;='01_PARAMETERS'!$B$8,"P158",IF(J171&gt;=0.7,"P159",IF(J171&gt;=0.4,"P160","P161")))</f>
        <v>P161</v>
      </c>
      <c r="M171" s="58" t="str">
        <f>IF(AND(H171&gt;='01_PARAMETERS'!$B$7,F171="High-potential omnichannel"),"Hybrid sequence",IF(H171&gt;='01_PARAMETERS'!$B$7,"Remote call",IF(J171&gt;=0.7,"Approved email","Monitor")))</f>
        <v>Monitor</v>
      </c>
      <c r="N171" s="58" t="str">
        <f t="shared" si="2"/>
        <v>High</v>
      </c>
      <c r="O171" s="73" t="str">
        <f>IF(OR(L171="P158",AND(H171&gt;=0.7,G171=0)),"REVIEW","STANDARD")</f>
        <v>STANDARD</v>
      </c>
    </row>
    <row r="172" spans="1:15">
      <c r="A172" s="42" t="s">
        <v>508</v>
      </c>
      <c r="B172" s="61" t="s">
        <v>342</v>
      </c>
      <c r="C172" s="43" t="s">
        <v>257</v>
      </c>
      <c r="D172" s="43" t="s">
        <v>244</v>
      </c>
      <c r="E172" s="43" t="s">
        <v>353</v>
      </c>
      <c r="F172" s="43" t="s">
        <v>350</v>
      </c>
      <c r="G172" s="43">
        <v>0</v>
      </c>
      <c r="H172" s="53">
        <v>0.79912730341286831</v>
      </c>
      <c r="I172" s="43">
        <v>251</v>
      </c>
      <c r="J172" s="53">
        <v>0.68710888610763454</v>
      </c>
      <c r="K172" s="58">
        <f>--(H172&gt;='01_PARAMETERS'!$B$7)</f>
        <v>1</v>
      </c>
      <c r="L172" s="58" t="str">
        <f>IF(J172&gt;='01_PARAMETERS'!$B$8,"P159",IF(J172&gt;=0.7,"P160",IF(J172&gt;=0.4,"P161","P162")))</f>
        <v>P161</v>
      </c>
      <c r="M172" s="58" t="str">
        <f>IF(AND(H172&gt;='01_PARAMETERS'!$B$7,F172="High-potential omnichannel"),"Hybrid sequence",IF(H172&gt;='01_PARAMETERS'!$B$7,"Remote call",IF(J172&gt;=0.7,"Approved email","Monitor")))</f>
        <v>Hybrid sequence</v>
      </c>
      <c r="N172" s="58" t="str">
        <f t="shared" si="2"/>
        <v>High</v>
      </c>
      <c r="O172" s="73" t="str">
        <f>IF(OR(L172="P159",AND(H172&gt;=0.7,G172=0)),"REVIEW","STANDARD")</f>
        <v>REVIEW</v>
      </c>
    </row>
    <row r="173" spans="1:15">
      <c r="A173" s="42" t="s">
        <v>509</v>
      </c>
      <c r="B173" s="61" t="s">
        <v>342</v>
      </c>
      <c r="C173" s="43" t="s">
        <v>310</v>
      </c>
      <c r="D173" s="43" t="s">
        <v>308</v>
      </c>
      <c r="E173" s="43" t="s">
        <v>353</v>
      </c>
      <c r="F173" s="43" t="s">
        <v>344</v>
      </c>
      <c r="G173" s="43">
        <v>0</v>
      </c>
      <c r="H173" s="53">
        <v>0.18909911341583532</v>
      </c>
      <c r="I173" s="43">
        <v>784</v>
      </c>
      <c r="J173" s="53">
        <v>2.0025031289111372E-2</v>
      </c>
      <c r="K173" s="58">
        <f>--(H173&gt;='01_PARAMETERS'!$B$7)</f>
        <v>0</v>
      </c>
      <c r="L173" s="58" t="str">
        <f>IF(J173&gt;='01_PARAMETERS'!$B$8,"P160",IF(J173&gt;=0.7,"P161",IF(J173&gt;=0.4,"P162","P163")))</f>
        <v>P163</v>
      </c>
      <c r="M173" s="58" t="str">
        <f>IF(AND(H173&gt;='01_PARAMETERS'!$B$7,F173="High-potential omnichannel"),"Hybrid sequence",IF(H173&gt;='01_PARAMETERS'!$B$7,"Remote call",IF(J173&gt;=0.7,"Approved email","Monitor")))</f>
        <v>Monitor</v>
      </c>
      <c r="N173" s="58" t="str">
        <f t="shared" si="2"/>
        <v>Low</v>
      </c>
      <c r="O173" s="73" t="str">
        <f>IF(OR(L173="P160",AND(H173&gt;=0.7,G173=0)),"REVIEW","STANDARD")</f>
        <v>STANDARD</v>
      </c>
    </row>
    <row r="174" spans="1:15">
      <c r="A174" s="42" t="s">
        <v>510</v>
      </c>
      <c r="B174" s="61" t="s">
        <v>342</v>
      </c>
      <c r="C174" s="43" t="s">
        <v>257</v>
      </c>
      <c r="D174" s="43" t="s">
        <v>244</v>
      </c>
      <c r="E174" s="43" t="s">
        <v>369</v>
      </c>
      <c r="F174" s="43" t="s">
        <v>344</v>
      </c>
      <c r="G174" s="43">
        <v>0</v>
      </c>
      <c r="H174" s="53">
        <v>0.79556575645293093</v>
      </c>
      <c r="I174" s="43">
        <v>260</v>
      </c>
      <c r="J174" s="53">
        <v>0.6758448060075094</v>
      </c>
      <c r="K174" s="58">
        <f>--(H174&gt;='01_PARAMETERS'!$B$7)</f>
        <v>1</v>
      </c>
      <c r="L174" s="58" t="str">
        <f>IF(J174&gt;='01_PARAMETERS'!$B$8,"P161",IF(J174&gt;=0.7,"P162",IF(J174&gt;=0.4,"P163","P164")))</f>
        <v>P163</v>
      </c>
      <c r="M174" s="58" t="str">
        <f>IF(AND(H174&gt;='01_PARAMETERS'!$B$7,F174="High-potential omnichannel"),"Hybrid sequence",IF(H174&gt;='01_PARAMETERS'!$B$7,"Remote call",IF(J174&gt;=0.7,"Approved email","Monitor")))</f>
        <v>Remote call</v>
      </c>
      <c r="N174" s="58" t="str">
        <f t="shared" si="2"/>
        <v>High</v>
      </c>
      <c r="O174" s="73" t="str">
        <f>IF(OR(L174="P161",AND(H174&gt;=0.7,G174=0)),"REVIEW","STANDARD")</f>
        <v>REVIEW</v>
      </c>
    </row>
    <row r="175" spans="1:15">
      <c r="A175" s="42" t="s">
        <v>511</v>
      </c>
      <c r="B175" s="61" t="s">
        <v>342</v>
      </c>
      <c r="C175" s="43" t="s">
        <v>284</v>
      </c>
      <c r="D175" s="43" t="s">
        <v>281</v>
      </c>
      <c r="E175" s="43" t="s">
        <v>343</v>
      </c>
      <c r="F175" s="43" t="s">
        <v>344</v>
      </c>
      <c r="G175" s="43">
        <v>1</v>
      </c>
      <c r="H175" s="53">
        <v>0.56164425774449922</v>
      </c>
      <c r="I175" s="43">
        <v>587</v>
      </c>
      <c r="J175" s="53">
        <v>0.26658322903629539</v>
      </c>
      <c r="K175" s="58">
        <f>--(H175&gt;='01_PARAMETERS'!$B$7)</f>
        <v>0</v>
      </c>
      <c r="L175" s="58" t="str">
        <f>IF(J175&gt;='01_PARAMETERS'!$B$8,"P162",IF(J175&gt;=0.7,"P163",IF(J175&gt;=0.4,"P164","P165")))</f>
        <v>P165</v>
      </c>
      <c r="M175" s="58" t="str">
        <f>IF(AND(H175&gt;='01_PARAMETERS'!$B$7,F175="High-potential omnichannel"),"Hybrid sequence",IF(H175&gt;='01_PARAMETERS'!$B$7,"Remote call",IF(J175&gt;=0.7,"Approved email","Monitor")))</f>
        <v>Monitor</v>
      </c>
      <c r="N175" s="58" t="str">
        <f t="shared" si="2"/>
        <v>Medium</v>
      </c>
      <c r="O175" s="73" t="str">
        <f>IF(OR(L175="P162",AND(H175&gt;=0.7,G175=0)),"REVIEW","STANDARD")</f>
        <v>STANDARD</v>
      </c>
    </row>
    <row r="176" spans="1:15">
      <c r="A176" s="42" t="s">
        <v>512</v>
      </c>
      <c r="B176" s="61" t="s">
        <v>342</v>
      </c>
      <c r="C176" s="43" t="s">
        <v>259</v>
      </c>
      <c r="D176" s="43" t="s">
        <v>244</v>
      </c>
      <c r="E176" s="43" t="s">
        <v>369</v>
      </c>
      <c r="F176" s="43" t="s">
        <v>350</v>
      </c>
      <c r="G176" s="43">
        <v>1</v>
      </c>
      <c r="H176" s="53">
        <v>0.65157855601438719</v>
      </c>
      <c r="I176" s="43">
        <v>476</v>
      </c>
      <c r="J176" s="53">
        <v>0.4055068836045056</v>
      </c>
      <c r="K176" s="58">
        <f>--(H176&gt;='01_PARAMETERS'!$B$7)</f>
        <v>0</v>
      </c>
      <c r="L176" s="58" t="str">
        <f>IF(J176&gt;='01_PARAMETERS'!$B$8,"P163",IF(J176&gt;=0.7,"P164",IF(J176&gt;=0.4,"P165","P166")))</f>
        <v>P165</v>
      </c>
      <c r="M176" s="58" t="str">
        <f>IF(AND(H176&gt;='01_PARAMETERS'!$B$7,F176="High-potential omnichannel"),"Hybrid sequence",IF(H176&gt;='01_PARAMETERS'!$B$7,"Remote call",IF(J176&gt;=0.7,"Approved email","Monitor")))</f>
        <v>Monitor</v>
      </c>
      <c r="N176" s="58" t="str">
        <f t="shared" si="2"/>
        <v>High</v>
      </c>
      <c r="O176" s="73" t="str">
        <f>IF(OR(L176="P163",AND(H176&gt;=0.7,G176=0)),"REVIEW","STANDARD")</f>
        <v>STANDARD</v>
      </c>
    </row>
    <row r="177" spans="1:15">
      <c r="A177" s="42" t="s">
        <v>513</v>
      </c>
      <c r="B177" s="61" t="s">
        <v>342</v>
      </c>
      <c r="C177" s="43" t="s">
        <v>294</v>
      </c>
      <c r="D177" s="43" t="s">
        <v>295</v>
      </c>
      <c r="E177" s="43" t="s">
        <v>346</v>
      </c>
      <c r="F177" s="43" t="s">
        <v>344</v>
      </c>
      <c r="G177" s="43">
        <v>0</v>
      </c>
      <c r="H177" s="53">
        <v>0.41780139207855116</v>
      </c>
      <c r="I177" s="43">
        <v>708</v>
      </c>
      <c r="J177" s="53">
        <v>0.11514392991239053</v>
      </c>
      <c r="K177" s="58">
        <f>--(H177&gt;='01_PARAMETERS'!$B$7)</f>
        <v>0</v>
      </c>
      <c r="L177" s="58" t="str">
        <f>IF(J177&gt;='01_PARAMETERS'!$B$8,"P164",IF(J177&gt;=0.7,"P165",IF(J177&gt;=0.4,"P166","P167")))</f>
        <v>P167</v>
      </c>
      <c r="M177" s="58" t="str">
        <f>IF(AND(H177&gt;='01_PARAMETERS'!$B$7,F177="High-potential omnichannel"),"Hybrid sequence",IF(H177&gt;='01_PARAMETERS'!$B$7,"Remote call",IF(J177&gt;=0.7,"Approved email","Monitor")))</f>
        <v>Monitor</v>
      </c>
      <c r="N177" s="58" t="str">
        <f t="shared" si="2"/>
        <v>Medium</v>
      </c>
      <c r="O177" s="73" t="str">
        <f>IF(OR(L177="P164",AND(H177&gt;=0.7,G177=0)),"REVIEW","STANDARD")</f>
        <v>STANDARD</v>
      </c>
    </row>
    <row r="178" spans="1:15">
      <c r="A178" s="42" t="s">
        <v>514</v>
      </c>
      <c r="B178" s="61" t="s">
        <v>342</v>
      </c>
      <c r="C178" s="43" t="s">
        <v>243</v>
      </c>
      <c r="D178" s="43" t="s">
        <v>244</v>
      </c>
      <c r="E178" s="43" t="s">
        <v>349</v>
      </c>
      <c r="F178" s="43" t="s">
        <v>344</v>
      </c>
      <c r="G178" s="43">
        <v>1</v>
      </c>
      <c r="H178" s="53">
        <v>0.3864488946947045</v>
      </c>
      <c r="I178" s="43">
        <v>731</v>
      </c>
      <c r="J178" s="53">
        <v>8.6357947434292814E-2</v>
      </c>
      <c r="K178" s="58">
        <f>--(H178&gt;='01_PARAMETERS'!$B$7)</f>
        <v>0</v>
      </c>
      <c r="L178" s="58" t="str">
        <f>IF(J178&gt;='01_PARAMETERS'!$B$8,"P165",IF(J178&gt;=0.7,"P166",IF(J178&gt;=0.4,"P167","P168")))</f>
        <v>P168</v>
      </c>
      <c r="M178" s="58" t="str">
        <f>IF(AND(H178&gt;='01_PARAMETERS'!$B$7,F178="High-potential omnichannel"),"Hybrid sequence",IF(H178&gt;='01_PARAMETERS'!$B$7,"Remote call",IF(J178&gt;=0.7,"Approved email","Monitor")))</f>
        <v>Monitor</v>
      </c>
      <c r="N178" s="58" t="str">
        <f t="shared" si="2"/>
        <v>Low</v>
      </c>
      <c r="O178" s="73" t="str">
        <f>IF(OR(L178="P165",AND(H178&gt;=0.7,G178=0)),"REVIEW","STANDARD")</f>
        <v>STANDARD</v>
      </c>
    </row>
    <row r="179" spans="1:15">
      <c r="A179" s="42" t="s">
        <v>515</v>
      </c>
      <c r="B179" s="61" t="s">
        <v>342</v>
      </c>
      <c r="C179" s="43" t="s">
        <v>243</v>
      </c>
      <c r="D179" s="43" t="s">
        <v>244</v>
      </c>
      <c r="E179" s="43" t="s">
        <v>343</v>
      </c>
      <c r="F179" s="43" t="s">
        <v>344</v>
      </c>
      <c r="G179" s="43">
        <v>0</v>
      </c>
      <c r="H179" s="53">
        <v>0.45455491488408772</v>
      </c>
      <c r="I179" s="43">
        <v>682</v>
      </c>
      <c r="J179" s="53">
        <v>0.14768460575719644</v>
      </c>
      <c r="K179" s="58">
        <f>--(H179&gt;='01_PARAMETERS'!$B$7)</f>
        <v>0</v>
      </c>
      <c r="L179" s="58" t="str">
        <f>IF(J179&gt;='01_PARAMETERS'!$B$8,"P166",IF(J179&gt;=0.7,"P167",IF(J179&gt;=0.4,"P168","P169")))</f>
        <v>P169</v>
      </c>
      <c r="M179" s="58" t="str">
        <f>IF(AND(H179&gt;='01_PARAMETERS'!$B$7,F179="High-potential omnichannel"),"Hybrid sequence",IF(H179&gt;='01_PARAMETERS'!$B$7,"Remote call",IF(J179&gt;=0.7,"Approved email","Monitor")))</f>
        <v>Monitor</v>
      </c>
      <c r="N179" s="58" t="str">
        <f t="shared" si="2"/>
        <v>Medium</v>
      </c>
      <c r="O179" s="73" t="str">
        <f>IF(OR(L179="P166",AND(H179&gt;=0.7,G179=0)),"REVIEW","STANDARD")</f>
        <v>STANDARD</v>
      </c>
    </row>
    <row r="180" spans="1:15">
      <c r="A180" s="42" t="s">
        <v>516</v>
      </c>
      <c r="B180" s="61" t="s">
        <v>342</v>
      </c>
      <c r="C180" s="43" t="s">
        <v>262</v>
      </c>
      <c r="D180" s="43" t="s">
        <v>263</v>
      </c>
      <c r="E180" s="43" t="s">
        <v>349</v>
      </c>
      <c r="F180" s="43" t="s">
        <v>350</v>
      </c>
      <c r="G180" s="43">
        <v>1</v>
      </c>
      <c r="H180" s="53">
        <v>0.76451202449635247</v>
      </c>
      <c r="I180" s="43">
        <v>315</v>
      </c>
      <c r="J180" s="53">
        <v>0.60700876095118894</v>
      </c>
      <c r="K180" s="58">
        <f>--(H180&gt;='01_PARAMETERS'!$B$7)</f>
        <v>1</v>
      </c>
      <c r="L180" s="58" t="str">
        <f>IF(J180&gt;='01_PARAMETERS'!$B$8,"P167",IF(J180&gt;=0.7,"P168",IF(J180&gt;=0.4,"P169","P170")))</f>
        <v>P169</v>
      </c>
      <c r="M180" s="58" t="str">
        <f>IF(AND(H180&gt;='01_PARAMETERS'!$B$7,F180="High-potential omnichannel"),"Hybrid sequence",IF(H180&gt;='01_PARAMETERS'!$B$7,"Remote call",IF(J180&gt;=0.7,"Approved email","Monitor")))</f>
        <v>Hybrid sequence</v>
      </c>
      <c r="N180" s="58" t="str">
        <f t="shared" si="2"/>
        <v>High</v>
      </c>
      <c r="O180" s="73" t="str">
        <f>IF(OR(L180="P167",AND(H180&gt;=0.7,G180=0)),"REVIEW","STANDARD")</f>
        <v>STANDARD</v>
      </c>
    </row>
    <row r="181" spans="1:15">
      <c r="A181" s="42" t="s">
        <v>517</v>
      </c>
      <c r="B181" s="61" t="s">
        <v>342</v>
      </c>
      <c r="C181" s="43" t="s">
        <v>292</v>
      </c>
      <c r="D181" s="43" t="s">
        <v>286</v>
      </c>
      <c r="E181" s="43" t="s">
        <v>369</v>
      </c>
      <c r="F181" s="43" t="s">
        <v>347</v>
      </c>
      <c r="G181" s="43">
        <v>0</v>
      </c>
      <c r="H181" s="53">
        <v>0.43711024522259645</v>
      </c>
      <c r="I181" s="43">
        <v>694</v>
      </c>
      <c r="J181" s="53">
        <v>0.13266583229036299</v>
      </c>
      <c r="K181" s="58">
        <f>--(H181&gt;='01_PARAMETERS'!$B$7)</f>
        <v>0</v>
      </c>
      <c r="L181" s="58" t="str">
        <f>IF(J181&gt;='01_PARAMETERS'!$B$8,"P168",IF(J181&gt;=0.7,"P169",IF(J181&gt;=0.4,"P170","P171")))</f>
        <v>P171</v>
      </c>
      <c r="M181" s="58" t="str">
        <f>IF(AND(H181&gt;='01_PARAMETERS'!$B$7,F181="High-potential omnichannel"),"Hybrid sequence",IF(H181&gt;='01_PARAMETERS'!$B$7,"Remote call",IF(J181&gt;=0.7,"Approved email","Monitor")))</f>
        <v>Monitor</v>
      </c>
      <c r="N181" s="58" t="str">
        <f t="shared" si="2"/>
        <v>Medium</v>
      </c>
      <c r="O181" s="73" t="str">
        <f>IF(OR(L181="P168",AND(H181&gt;=0.7,G181=0)),"REVIEW","STANDARD")</f>
        <v>STANDARD</v>
      </c>
    </row>
    <row r="182" spans="1:15">
      <c r="A182" s="42" t="s">
        <v>518</v>
      </c>
      <c r="B182" s="61" t="s">
        <v>342</v>
      </c>
      <c r="C182" s="43" t="s">
        <v>257</v>
      </c>
      <c r="D182" s="43" t="s">
        <v>244</v>
      </c>
      <c r="E182" s="43" t="s">
        <v>343</v>
      </c>
      <c r="F182" s="43" t="s">
        <v>344</v>
      </c>
      <c r="G182" s="43">
        <v>1</v>
      </c>
      <c r="H182" s="53">
        <v>0.96224967020604024</v>
      </c>
      <c r="I182" s="43">
        <v>4</v>
      </c>
      <c r="J182" s="53">
        <v>0.99624530663329158</v>
      </c>
      <c r="K182" s="58">
        <f>--(H182&gt;='01_PARAMETERS'!$B$7)</f>
        <v>1</v>
      </c>
      <c r="L182" s="58" t="str">
        <f>IF(J182&gt;='01_PARAMETERS'!$B$8,"P169",IF(J182&gt;=0.7,"P170",IF(J182&gt;=0.4,"P171","P172")))</f>
        <v>P169</v>
      </c>
      <c r="M182" s="58" t="str">
        <f>IF(AND(H182&gt;='01_PARAMETERS'!$B$7,F182="High-potential omnichannel"),"Hybrid sequence",IF(H182&gt;='01_PARAMETERS'!$B$7,"Remote call",IF(J182&gt;=0.7,"Approved email","Monitor")))</f>
        <v>Remote call</v>
      </c>
      <c r="N182" s="58" t="str">
        <f t="shared" si="2"/>
        <v>Very high</v>
      </c>
      <c r="O182" s="73" t="str">
        <f>IF(OR(L182="P169",AND(H182&gt;=0.7,G182=0)),"REVIEW","STANDARD")</f>
        <v>REVIEW</v>
      </c>
    </row>
    <row r="183" spans="1:15">
      <c r="A183" s="42" t="s">
        <v>519</v>
      </c>
      <c r="B183" s="61" t="s">
        <v>342</v>
      </c>
      <c r="C183" s="43" t="s">
        <v>314</v>
      </c>
      <c r="D183" s="43" t="s">
        <v>312</v>
      </c>
      <c r="E183" s="43" t="s">
        <v>353</v>
      </c>
      <c r="F183" s="43" t="s">
        <v>344</v>
      </c>
      <c r="G183" s="43">
        <v>1</v>
      </c>
      <c r="H183" s="53">
        <v>0.72458552609077287</v>
      </c>
      <c r="I183" s="43">
        <v>373</v>
      </c>
      <c r="J183" s="53">
        <v>0.53441802252816017</v>
      </c>
      <c r="K183" s="58">
        <f>--(H183&gt;='01_PARAMETERS'!$B$7)</f>
        <v>1</v>
      </c>
      <c r="L183" s="58" t="str">
        <f>IF(J183&gt;='01_PARAMETERS'!$B$8,"P170",IF(J183&gt;=0.7,"P171",IF(J183&gt;=0.4,"P172","P173")))</f>
        <v>P172</v>
      </c>
      <c r="M183" s="58" t="str">
        <f>IF(AND(H183&gt;='01_PARAMETERS'!$B$7,F183="High-potential omnichannel"),"Hybrid sequence",IF(H183&gt;='01_PARAMETERS'!$B$7,"Remote call",IF(J183&gt;=0.7,"Approved email","Monitor")))</f>
        <v>Remote call</v>
      </c>
      <c r="N183" s="58" t="str">
        <f t="shared" si="2"/>
        <v>High</v>
      </c>
      <c r="O183" s="73" t="str">
        <f>IF(OR(L183="P170",AND(H183&gt;=0.7,G183=0)),"REVIEW","STANDARD")</f>
        <v>STANDARD</v>
      </c>
    </row>
    <row r="184" spans="1:15">
      <c r="A184" s="42" t="s">
        <v>520</v>
      </c>
      <c r="B184" s="61" t="s">
        <v>342</v>
      </c>
      <c r="C184" s="43" t="s">
        <v>264</v>
      </c>
      <c r="D184" s="43" t="s">
        <v>263</v>
      </c>
      <c r="E184" s="43" t="s">
        <v>353</v>
      </c>
      <c r="F184" s="43" t="s">
        <v>344</v>
      </c>
      <c r="G184" s="43">
        <v>0</v>
      </c>
      <c r="H184" s="53">
        <v>0.51894679497790963</v>
      </c>
      <c r="I184" s="43">
        <v>639</v>
      </c>
      <c r="J184" s="53">
        <v>0.20150187734668334</v>
      </c>
      <c r="K184" s="58">
        <f>--(H184&gt;='01_PARAMETERS'!$B$7)</f>
        <v>0</v>
      </c>
      <c r="L184" s="58" t="str">
        <f>IF(J184&gt;='01_PARAMETERS'!$B$8,"P171",IF(J184&gt;=0.7,"P172",IF(J184&gt;=0.4,"P173","P174")))</f>
        <v>P174</v>
      </c>
      <c r="M184" s="58" t="str">
        <f>IF(AND(H184&gt;='01_PARAMETERS'!$B$7,F184="High-potential omnichannel"),"Hybrid sequence",IF(H184&gt;='01_PARAMETERS'!$B$7,"Remote call",IF(J184&gt;=0.7,"Approved email","Monitor")))</f>
        <v>Monitor</v>
      </c>
      <c r="N184" s="58" t="str">
        <f t="shared" si="2"/>
        <v>Medium</v>
      </c>
      <c r="O184" s="73" t="str">
        <f>IF(OR(L184="P171",AND(H184&gt;=0.7,G184=0)),"REVIEW","STANDARD")</f>
        <v>STANDARD</v>
      </c>
    </row>
    <row r="185" spans="1:15">
      <c r="A185" s="42" t="s">
        <v>521</v>
      </c>
      <c r="B185" s="61" t="s">
        <v>342</v>
      </c>
      <c r="C185" s="43" t="s">
        <v>261</v>
      </c>
      <c r="D185" s="43" t="s">
        <v>244</v>
      </c>
      <c r="E185" s="43" t="s">
        <v>353</v>
      </c>
      <c r="F185" s="43" t="s">
        <v>350</v>
      </c>
      <c r="G185" s="43">
        <v>0</v>
      </c>
      <c r="H185" s="53">
        <v>0.83541575472461527</v>
      </c>
      <c r="I185" s="43">
        <v>184</v>
      </c>
      <c r="J185" s="53">
        <v>0.77096370463078845</v>
      </c>
      <c r="K185" s="58">
        <f>--(H185&gt;='01_PARAMETERS'!$B$7)</f>
        <v>1</v>
      </c>
      <c r="L185" s="58" t="str">
        <f>IF(J185&gt;='01_PARAMETERS'!$B$8,"P172",IF(J185&gt;=0.7,"P173",IF(J185&gt;=0.4,"P174","P175")))</f>
        <v>P173</v>
      </c>
      <c r="M185" s="58" t="str">
        <f>IF(AND(H185&gt;='01_PARAMETERS'!$B$7,F185="High-potential omnichannel"),"Hybrid sequence",IF(H185&gt;='01_PARAMETERS'!$B$7,"Remote call",IF(J185&gt;=0.7,"Approved email","Monitor")))</f>
        <v>Hybrid sequence</v>
      </c>
      <c r="N185" s="58" t="str">
        <f t="shared" si="2"/>
        <v>Very high</v>
      </c>
      <c r="O185" s="73" t="str">
        <f>IF(OR(L185="P172",AND(H185&gt;=0.7,G185=0)),"REVIEW","STANDARD")</f>
        <v>REVIEW</v>
      </c>
    </row>
    <row r="186" spans="1:15">
      <c r="A186" s="42" t="s">
        <v>522</v>
      </c>
      <c r="B186" s="61" t="s">
        <v>342</v>
      </c>
      <c r="C186" s="43" t="s">
        <v>291</v>
      </c>
      <c r="D186" s="43" t="s">
        <v>286</v>
      </c>
      <c r="E186" s="43" t="s">
        <v>353</v>
      </c>
      <c r="F186" s="43" t="s">
        <v>344</v>
      </c>
      <c r="G186" s="43">
        <v>0</v>
      </c>
      <c r="H186" s="53">
        <v>0.72598932304033048</v>
      </c>
      <c r="I186" s="43">
        <v>371</v>
      </c>
      <c r="J186" s="53">
        <v>0.53692115143929908</v>
      </c>
      <c r="K186" s="58">
        <f>--(H186&gt;='01_PARAMETERS'!$B$7)</f>
        <v>1</v>
      </c>
      <c r="L186" s="58" t="str">
        <f>IF(J186&gt;='01_PARAMETERS'!$B$8,"P173",IF(J186&gt;=0.7,"P174",IF(J186&gt;=0.4,"P175","P176")))</f>
        <v>P175</v>
      </c>
      <c r="M186" s="58" t="str">
        <f>IF(AND(H186&gt;='01_PARAMETERS'!$B$7,F186="High-potential omnichannel"),"Hybrid sequence",IF(H186&gt;='01_PARAMETERS'!$B$7,"Remote call",IF(J186&gt;=0.7,"Approved email","Monitor")))</f>
        <v>Remote call</v>
      </c>
      <c r="N186" s="58" t="str">
        <f t="shared" si="2"/>
        <v>High</v>
      </c>
      <c r="O186" s="73" t="str">
        <f>IF(OR(L186="P173",AND(H186&gt;=0.7,G186=0)),"REVIEW","STANDARD")</f>
        <v>REVIEW</v>
      </c>
    </row>
    <row r="187" spans="1:15">
      <c r="A187" s="42" t="s">
        <v>523</v>
      </c>
      <c r="B187" s="61" t="s">
        <v>342</v>
      </c>
      <c r="C187" s="43" t="s">
        <v>297</v>
      </c>
      <c r="D187" s="43" t="s">
        <v>298</v>
      </c>
      <c r="E187" s="43" t="s">
        <v>369</v>
      </c>
      <c r="F187" s="43" t="s">
        <v>350</v>
      </c>
      <c r="G187" s="43">
        <v>1</v>
      </c>
      <c r="H187" s="53">
        <v>0.66918836702066198</v>
      </c>
      <c r="I187" s="43">
        <v>457</v>
      </c>
      <c r="J187" s="53">
        <v>0.42928660826032539</v>
      </c>
      <c r="K187" s="58">
        <f>--(H187&gt;='01_PARAMETERS'!$B$7)</f>
        <v>0</v>
      </c>
      <c r="L187" s="58" t="str">
        <f>IF(J187&gt;='01_PARAMETERS'!$B$8,"P174",IF(J187&gt;=0.7,"P175",IF(J187&gt;=0.4,"P176","P177")))</f>
        <v>P176</v>
      </c>
      <c r="M187" s="58" t="str">
        <f>IF(AND(H187&gt;='01_PARAMETERS'!$B$7,F187="High-potential omnichannel"),"Hybrid sequence",IF(H187&gt;='01_PARAMETERS'!$B$7,"Remote call",IF(J187&gt;=0.7,"Approved email","Monitor")))</f>
        <v>Monitor</v>
      </c>
      <c r="N187" s="58" t="str">
        <f t="shared" si="2"/>
        <v>High</v>
      </c>
      <c r="O187" s="73" t="str">
        <f>IF(OR(L187="P174",AND(H187&gt;=0.7,G187=0)),"REVIEW","STANDARD")</f>
        <v>STANDARD</v>
      </c>
    </row>
    <row r="188" spans="1:15">
      <c r="A188" s="42" t="s">
        <v>524</v>
      </c>
      <c r="B188" s="61" t="s">
        <v>342</v>
      </c>
      <c r="C188" s="43" t="s">
        <v>282</v>
      </c>
      <c r="D188" s="43" t="s">
        <v>281</v>
      </c>
      <c r="E188" s="43" t="s">
        <v>353</v>
      </c>
      <c r="F188" s="43" t="s">
        <v>344</v>
      </c>
      <c r="G188" s="43">
        <v>0</v>
      </c>
      <c r="H188" s="53">
        <v>0.47471359350048964</v>
      </c>
      <c r="I188" s="43">
        <v>666</v>
      </c>
      <c r="J188" s="53">
        <v>0.16770963704630792</v>
      </c>
      <c r="K188" s="58">
        <f>--(H188&gt;='01_PARAMETERS'!$B$7)</f>
        <v>0</v>
      </c>
      <c r="L188" s="58" t="str">
        <f>IF(J188&gt;='01_PARAMETERS'!$B$8,"P175",IF(J188&gt;=0.7,"P176",IF(J188&gt;=0.4,"P177","P178")))</f>
        <v>P178</v>
      </c>
      <c r="M188" s="58" t="str">
        <f>IF(AND(H188&gt;='01_PARAMETERS'!$B$7,F188="High-potential omnichannel"),"Hybrid sequence",IF(H188&gt;='01_PARAMETERS'!$B$7,"Remote call",IF(J188&gt;=0.7,"Approved email","Monitor")))</f>
        <v>Monitor</v>
      </c>
      <c r="N188" s="58" t="str">
        <f t="shared" si="2"/>
        <v>Medium</v>
      </c>
      <c r="O188" s="73" t="str">
        <f>IF(OR(L188="P175",AND(H188&gt;=0.7,G188=0)),"REVIEW","STANDARD")</f>
        <v>STANDARD</v>
      </c>
    </row>
    <row r="189" spans="1:15">
      <c r="A189" s="42" t="s">
        <v>525</v>
      </c>
      <c r="B189" s="61" t="s">
        <v>342</v>
      </c>
      <c r="C189" s="43" t="s">
        <v>314</v>
      </c>
      <c r="D189" s="43" t="s">
        <v>312</v>
      </c>
      <c r="E189" s="43" t="s">
        <v>349</v>
      </c>
      <c r="F189" s="43" t="s">
        <v>350</v>
      </c>
      <c r="G189" s="43">
        <v>0</v>
      </c>
      <c r="H189" s="53">
        <v>0.5199024145639175</v>
      </c>
      <c r="I189" s="43">
        <v>638</v>
      </c>
      <c r="J189" s="53">
        <v>0.20275344180225285</v>
      </c>
      <c r="K189" s="58">
        <f>--(H189&gt;='01_PARAMETERS'!$B$7)</f>
        <v>0</v>
      </c>
      <c r="L189" s="58" t="str">
        <f>IF(J189&gt;='01_PARAMETERS'!$B$8,"P176",IF(J189&gt;=0.7,"P177",IF(J189&gt;=0.4,"P178","P179")))</f>
        <v>P179</v>
      </c>
      <c r="M189" s="58" t="str">
        <f>IF(AND(H189&gt;='01_PARAMETERS'!$B$7,F189="High-potential omnichannel"),"Hybrid sequence",IF(H189&gt;='01_PARAMETERS'!$B$7,"Remote call",IF(J189&gt;=0.7,"Approved email","Monitor")))</f>
        <v>Monitor</v>
      </c>
      <c r="N189" s="58" t="str">
        <f t="shared" si="2"/>
        <v>Medium</v>
      </c>
      <c r="O189" s="73" t="str">
        <f>IF(OR(L189="P176",AND(H189&gt;=0.7,G189=0)),"REVIEW","STANDARD")</f>
        <v>STANDARD</v>
      </c>
    </row>
    <row r="190" spans="1:15">
      <c r="A190" s="42" t="s">
        <v>526</v>
      </c>
      <c r="B190" s="61" t="s">
        <v>342</v>
      </c>
      <c r="C190" s="43" t="s">
        <v>275</v>
      </c>
      <c r="D190" s="43" t="s">
        <v>276</v>
      </c>
      <c r="E190" s="43" t="s">
        <v>346</v>
      </c>
      <c r="F190" s="43" t="s">
        <v>347</v>
      </c>
      <c r="G190" s="43">
        <v>1</v>
      </c>
      <c r="H190" s="53">
        <v>0.75381908102354611</v>
      </c>
      <c r="I190" s="43">
        <v>331</v>
      </c>
      <c r="J190" s="53">
        <v>0.58698372966207768</v>
      </c>
      <c r="K190" s="58">
        <f>--(H190&gt;='01_PARAMETERS'!$B$7)</f>
        <v>1</v>
      </c>
      <c r="L190" s="58" t="str">
        <f>IF(J190&gt;='01_PARAMETERS'!$B$8,"P177",IF(J190&gt;=0.7,"P178",IF(J190&gt;=0.4,"P179","P180")))</f>
        <v>P179</v>
      </c>
      <c r="M190" s="58" t="str">
        <f>IF(AND(H190&gt;='01_PARAMETERS'!$B$7,F190="High-potential omnichannel"),"Hybrid sequence",IF(H190&gt;='01_PARAMETERS'!$B$7,"Remote call",IF(J190&gt;=0.7,"Approved email","Monitor")))</f>
        <v>Remote call</v>
      </c>
      <c r="N190" s="58" t="str">
        <f t="shared" si="2"/>
        <v>High</v>
      </c>
      <c r="O190" s="73" t="str">
        <f>IF(OR(L190="P177",AND(H190&gt;=0.7,G190=0)),"REVIEW","STANDARD")</f>
        <v>STANDARD</v>
      </c>
    </row>
    <row r="191" spans="1:15">
      <c r="A191" s="42" t="s">
        <v>527</v>
      </c>
      <c r="B191" s="61" t="s">
        <v>342</v>
      </c>
      <c r="C191" s="43" t="s">
        <v>304</v>
      </c>
      <c r="D191" s="43" t="s">
        <v>303</v>
      </c>
      <c r="E191" s="43" t="s">
        <v>346</v>
      </c>
      <c r="F191" s="43" t="s">
        <v>350</v>
      </c>
      <c r="G191" s="43">
        <v>0</v>
      </c>
      <c r="H191" s="53">
        <v>0.67211919888255167</v>
      </c>
      <c r="I191" s="43">
        <v>450</v>
      </c>
      <c r="J191" s="53">
        <v>0.43804755944931162</v>
      </c>
      <c r="K191" s="58">
        <f>--(H191&gt;='01_PARAMETERS'!$B$7)</f>
        <v>0</v>
      </c>
      <c r="L191" s="58" t="str">
        <f>IF(J191&gt;='01_PARAMETERS'!$B$8,"P178",IF(J191&gt;=0.7,"P179",IF(J191&gt;=0.4,"P180","P181")))</f>
        <v>P180</v>
      </c>
      <c r="M191" s="58" t="str">
        <f>IF(AND(H191&gt;='01_PARAMETERS'!$B$7,F191="High-potential omnichannel"),"Hybrid sequence",IF(H191&gt;='01_PARAMETERS'!$B$7,"Remote call",IF(J191&gt;=0.7,"Approved email","Monitor")))</f>
        <v>Monitor</v>
      </c>
      <c r="N191" s="58" t="str">
        <f t="shared" si="2"/>
        <v>High</v>
      </c>
      <c r="O191" s="73" t="str">
        <f>IF(OR(L191="P178",AND(H191&gt;=0.7,G191=0)),"REVIEW","STANDARD")</f>
        <v>STANDARD</v>
      </c>
    </row>
    <row r="192" spans="1:15">
      <c r="A192" s="42" t="s">
        <v>528</v>
      </c>
      <c r="B192" s="61" t="s">
        <v>342</v>
      </c>
      <c r="C192" s="43" t="s">
        <v>307</v>
      </c>
      <c r="D192" s="43" t="s">
        <v>308</v>
      </c>
      <c r="E192" s="43" t="s">
        <v>343</v>
      </c>
      <c r="F192" s="43" t="s">
        <v>350</v>
      </c>
      <c r="G192" s="43">
        <v>1</v>
      </c>
      <c r="H192" s="53">
        <v>0.69494291687975951</v>
      </c>
      <c r="I192" s="43">
        <v>421</v>
      </c>
      <c r="J192" s="53">
        <v>0.47434292866082606</v>
      </c>
      <c r="K192" s="58">
        <f>--(H192&gt;='01_PARAMETERS'!$B$7)</f>
        <v>0</v>
      </c>
      <c r="L192" s="58" t="str">
        <f>IF(J192&gt;='01_PARAMETERS'!$B$8,"P179",IF(J192&gt;=0.7,"P180",IF(J192&gt;=0.4,"P181","P182")))</f>
        <v>P181</v>
      </c>
      <c r="M192" s="58" t="str">
        <f>IF(AND(H192&gt;='01_PARAMETERS'!$B$7,F192="High-potential omnichannel"),"Hybrid sequence",IF(H192&gt;='01_PARAMETERS'!$B$7,"Remote call",IF(J192&gt;=0.7,"Approved email","Monitor")))</f>
        <v>Monitor</v>
      </c>
      <c r="N192" s="58" t="str">
        <f t="shared" si="2"/>
        <v>High</v>
      </c>
      <c r="O192" s="73" t="str">
        <f>IF(OR(L192="P179",AND(H192&gt;=0.7,G192=0)),"REVIEW","STANDARD")</f>
        <v>STANDARD</v>
      </c>
    </row>
    <row r="193" spans="1:15">
      <c r="A193" s="42" t="s">
        <v>529</v>
      </c>
      <c r="B193" s="61" t="s">
        <v>342</v>
      </c>
      <c r="C193" s="43" t="s">
        <v>285</v>
      </c>
      <c r="D193" s="43" t="s">
        <v>286</v>
      </c>
      <c r="E193" s="43" t="s">
        <v>346</v>
      </c>
      <c r="F193" s="43" t="s">
        <v>350</v>
      </c>
      <c r="G193" s="43">
        <v>0</v>
      </c>
      <c r="H193" s="53">
        <v>0.5644982592793194</v>
      </c>
      <c r="I193" s="43">
        <v>583</v>
      </c>
      <c r="J193" s="53">
        <v>0.2715894868585732</v>
      </c>
      <c r="K193" s="58">
        <f>--(H193&gt;='01_PARAMETERS'!$B$7)</f>
        <v>0</v>
      </c>
      <c r="L193" s="58" t="str">
        <f>IF(J193&gt;='01_PARAMETERS'!$B$8,"P180",IF(J193&gt;=0.7,"P181",IF(J193&gt;=0.4,"P182","P183")))</f>
        <v>P183</v>
      </c>
      <c r="M193" s="58" t="str">
        <f>IF(AND(H193&gt;='01_PARAMETERS'!$B$7,F193="High-potential omnichannel"),"Hybrid sequence",IF(H193&gt;='01_PARAMETERS'!$B$7,"Remote call",IF(J193&gt;=0.7,"Approved email","Monitor")))</f>
        <v>Monitor</v>
      </c>
      <c r="N193" s="58" t="str">
        <f t="shared" si="2"/>
        <v>Medium</v>
      </c>
      <c r="O193" s="73" t="str">
        <f>IF(OR(L193="P180",AND(H193&gt;=0.7,G193=0)),"REVIEW","STANDARD")</f>
        <v>STANDARD</v>
      </c>
    </row>
    <row r="194" spans="1:15">
      <c r="A194" s="42" t="s">
        <v>530</v>
      </c>
      <c r="B194" s="61" t="s">
        <v>342</v>
      </c>
      <c r="C194" s="43" t="s">
        <v>305</v>
      </c>
      <c r="D194" s="43" t="s">
        <v>303</v>
      </c>
      <c r="E194" s="43" t="s">
        <v>349</v>
      </c>
      <c r="F194" s="43" t="s">
        <v>350</v>
      </c>
      <c r="G194" s="43">
        <v>1</v>
      </c>
      <c r="H194" s="53">
        <v>0.84485644293585949</v>
      </c>
      <c r="I194" s="43">
        <v>169</v>
      </c>
      <c r="J194" s="53">
        <v>0.78973717146433042</v>
      </c>
      <c r="K194" s="58">
        <f>--(H194&gt;='01_PARAMETERS'!$B$7)</f>
        <v>1</v>
      </c>
      <c r="L194" s="58" t="str">
        <f>IF(J194&gt;='01_PARAMETERS'!$B$8,"P181",IF(J194&gt;=0.7,"P182",IF(J194&gt;=0.4,"P183","P184")))</f>
        <v>P182</v>
      </c>
      <c r="M194" s="58" t="str">
        <f>IF(AND(H194&gt;='01_PARAMETERS'!$B$7,F194="High-potential omnichannel"),"Hybrid sequence",IF(H194&gt;='01_PARAMETERS'!$B$7,"Remote call",IF(J194&gt;=0.7,"Approved email","Monitor")))</f>
        <v>Hybrid sequence</v>
      </c>
      <c r="N194" s="58" t="str">
        <f t="shared" si="2"/>
        <v>Very high</v>
      </c>
      <c r="O194" s="73" t="str">
        <f>IF(OR(L194="P181",AND(H194&gt;=0.7,G194=0)),"REVIEW","STANDARD")</f>
        <v>STANDARD</v>
      </c>
    </row>
    <row r="195" spans="1:15">
      <c r="A195" s="42" t="s">
        <v>531</v>
      </c>
      <c r="B195" s="61" t="s">
        <v>342</v>
      </c>
      <c r="C195" s="43" t="s">
        <v>309</v>
      </c>
      <c r="D195" s="43" t="s">
        <v>308</v>
      </c>
      <c r="E195" s="43" t="s">
        <v>353</v>
      </c>
      <c r="F195" s="43" t="s">
        <v>347</v>
      </c>
      <c r="G195" s="43">
        <v>0</v>
      </c>
      <c r="H195" s="53">
        <v>0.7602024812972098</v>
      </c>
      <c r="I195" s="43">
        <v>323</v>
      </c>
      <c r="J195" s="53">
        <v>0.59699624530663331</v>
      </c>
      <c r="K195" s="58">
        <f>--(H195&gt;='01_PARAMETERS'!$B$7)</f>
        <v>1</v>
      </c>
      <c r="L195" s="58" t="str">
        <f>IF(J195&gt;='01_PARAMETERS'!$B$8,"P182",IF(J195&gt;=0.7,"P183",IF(J195&gt;=0.4,"P184","P185")))</f>
        <v>P184</v>
      </c>
      <c r="M195" s="58" t="str">
        <f>IF(AND(H195&gt;='01_PARAMETERS'!$B$7,F195="High-potential omnichannel"),"Hybrid sequence",IF(H195&gt;='01_PARAMETERS'!$B$7,"Remote call",IF(J195&gt;=0.7,"Approved email","Monitor")))</f>
        <v>Remote call</v>
      </c>
      <c r="N195" s="58" t="str">
        <f t="shared" si="2"/>
        <v>High</v>
      </c>
      <c r="O195" s="73" t="str">
        <f>IF(OR(L195="P182",AND(H195&gt;=0.7,G195=0)),"REVIEW","STANDARD")</f>
        <v>REVIEW</v>
      </c>
    </row>
    <row r="196" spans="1:15">
      <c r="A196" s="42" t="s">
        <v>532</v>
      </c>
      <c r="B196" s="61" t="s">
        <v>342</v>
      </c>
      <c r="C196" s="43" t="s">
        <v>313</v>
      </c>
      <c r="D196" s="43" t="s">
        <v>312</v>
      </c>
      <c r="E196" s="43" t="s">
        <v>343</v>
      </c>
      <c r="F196" s="43" t="s">
        <v>347</v>
      </c>
      <c r="G196" s="43">
        <v>1</v>
      </c>
      <c r="H196" s="53">
        <v>0.84680838959921201</v>
      </c>
      <c r="I196" s="43">
        <v>163</v>
      </c>
      <c r="J196" s="53">
        <v>0.79724655819774715</v>
      </c>
      <c r="K196" s="58">
        <f>--(H196&gt;='01_PARAMETERS'!$B$7)</f>
        <v>1</v>
      </c>
      <c r="L196" s="58" t="str">
        <f>IF(J196&gt;='01_PARAMETERS'!$B$8,"P183",IF(J196&gt;=0.7,"P184",IF(J196&gt;=0.4,"P185","P186")))</f>
        <v>P184</v>
      </c>
      <c r="M196" s="58" t="str">
        <f>IF(AND(H196&gt;='01_PARAMETERS'!$B$7,F196="High-potential omnichannel"),"Hybrid sequence",IF(H196&gt;='01_PARAMETERS'!$B$7,"Remote call",IF(J196&gt;=0.7,"Approved email","Monitor")))</f>
        <v>Remote call</v>
      </c>
      <c r="N196" s="58" t="str">
        <f t="shared" si="2"/>
        <v>Very high</v>
      </c>
      <c r="O196" s="73" t="str">
        <f>IF(OR(L196="P183",AND(H196&gt;=0.7,G196=0)),"REVIEW","STANDARD")</f>
        <v>STANDARD</v>
      </c>
    </row>
    <row r="197" spans="1:15">
      <c r="A197" s="42" t="s">
        <v>533</v>
      </c>
      <c r="B197" s="61" t="s">
        <v>342</v>
      </c>
      <c r="C197" s="43" t="s">
        <v>288</v>
      </c>
      <c r="D197" s="43" t="s">
        <v>286</v>
      </c>
      <c r="E197" s="43" t="s">
        <v>349</v>
      </c>
      <c r="F197" s="43" t="s">
        <v>350</v>
      </c>
      <c r="G197" s="43">
        <v>1</v>
      </c>
      <c r="H197" s="53">
        <v>0.68003045433588549</v>
      </c>
      <c r="I197" s="43">
        <v>440</v>
      </c>
      <c r="J197" s="53">
        <v>0.45056320400500627</v>
      </c>
      <c r="K197" s="58">
        <f>--(H197&gt;='01_PARAMETERS'!$B$7)</f>
        <v>0</v>
      </c>
      <c r="L197" s="58" t="str">
        <f>IF(J197&gt;='01_PARAMETERS'!$B$8,"P184",IF(J197&gt;=0.7,"P185",IF(J197&gt;=0.4,"P186","P187")))</f>
        <v>P186</v>
      </c>
      <c r="M197" s="58" t="str">
        <f>IF(AND(H197&gt;='01_PARAMETERS'!$B$7,F197="High-potential omnichannel"),"Hybrid sequence",IF(H197&gt;='01_PARAMETERS'!$B$7,"Remote call",IF(J197&gt;=0.7,"Approved email","Monitor")))</f>
        <v>Monitor</v>
      </c>
      <c r="N197" s="58" t="str">
        <f t="shared" si="2"/>
        <v>High</v>
      </c>
      <c r="O197" s="73" t="str">
        <f>IF(OR(L197="P184",AND(H197&gt;=0.7,G197=0)),"REVIEW","STANDARD")</f>
        <v>STANDARD</v>
      </c>
    </row>
    <row r="198" spans="1:15">
      <c r="A198" s="42" t="s">
        <v>534</v>
      </c>
      <c r="B198" s="61" t="s">
        <v>342</v>
      </c>
      <c r="C198" s="43" t="s">
        <v>297</v>
      </c>
      <c r="D198" s="43" t="s">
        <v>298</v>
      </c>
      <c r="E198" s="43" t="s">
        <v>343</v>
      </c>
      <c r="F198" s="43" t="s">
        <v>350</v>
      </c>
      <c r="G198" s="43">
        <v>0</v>
      </c>
      <c r="H198" s="53">
        <v>0.60431679138509009</v>
      </c>
      <c r="I198" s="43">
        <v>541</v>
      </c>
      <c r="J198" s="53">
        <v>0.3241551939924906</v>
      </c>
      <c r="K198" s="58">
        <f>--(H198&gt;='01_PARAMETERS'!$B$7)</f>
        <v>0</v>
      </c>
      <c r="L198" s="58" t="str">
        <f>IF(J198&gt;='01_PARAMETERS'!$B$8,"P185",IF(J198&gt;=0.7,"P186",IF(J198&gt;=0.4,"P187","P188")))</f>
        <v>P188</v>
      </c>
      <c r="M198" s="58" t="str">
        <f>IF(AND(H198&gt;='01_PARAMETERS'!$B$7,F198="High-potential omnichannel"),"Hybrid sequence",IF(H198&gt;='01_PARAMETERS'!$B$7,"Remote call",IF(J198&gt;=0.7,"Approved email","Monitor")))</f>
        <v>Monitor</v>
      </c>
      <c r="N198" s="58" t="str">
        <f t="shared" si="2"/>
        <v>High</v>
      </c>
      <c r="O198" s="73" t="str">
        <f>IF(OR(L198="P185",AND(H198&gt;=0.7,G198=0)),"REVIEW","STANDARD")</f>
        <v>STANDARD</v>
      </c>
    </row>
    <row r="199" spans="1:15">
      <c r="A199" s="42" t="s">
        <v>535</v>
      </c>
      <c r="B199" s="61" t="s">
        <v>342</v>
      </c>
      <c r="C199" s="43" t="s">
        <v>288</v>
      </c>
      <c r="D199" s="43" t="s">
        <v>286</v>
      </c>
      <c r="E199" s="43" t="s">
        <v>343</v>
      </c>
      <c r="F199" s="43" t="s">
        <v>350</v>
      </c>
      <c r="G199" s="43">
        <v>1</v>
      </c>
      <c r="H199" s="53">
        <v>0.92736590495430582</v>
      </c>
      <c r="I199" s="43">
        <v>32</v>
      </c>
      <c r="J199" s="53">
        <v>0.96120150187734665</v>
      </c>
      <c r="K199" s="58">
        <f>--(H199&gt;='01_PARAMETERS'!$B$7)</f>
        <v>1</v>
      </c>
      <c r="L199" s="58" t="str">
        <f>IF(J199&gt;='01_PARAMETERS'!$B$8,"P186",IF(J199&gt;=0.7,"P187",IF(J199&gt;=0.4,"P188","P189")))</f>
        <v>P186</v>
      </c>
      <c r="M199" s="58" t="str">
        <f>IF(AND(H199&gt;='01_PARAMETERS'!$B$7,F199="High-potential omnichannel"),"Hybrid sequence",IF(H199&gt;='01_PARAMETERS'!$B$7,"Remote call",IF(J199&gt;=0.7,"Approved email","Monitor")))</f>
        <v>Hybrid sequence</v>
      </c>
      <c r="N199" s="58" t="str">
        <f t="shared" si="2"/>
        <v>Very high</v>
      </c>
      <c r="O199" s="73" t="str">
        <f>IF(OR(L199="P186",AND(H199&gt;=0.7,G199=0)),"REVIEW","STANDARD")</f>
        <v>REVIEW</v>
      </c>
    </row>
    <row r="200" spans="1:15">
      <c r="A200" s="42" t="s">
        <v>536</v>
      </c>
      <c r="B200" s="61" t="s">
        <v>342</v>
      </c>
      <c r="C200" s="43" t="s">
        <v>277</v>
      </c>
      <c r="D200" s="43" t="s">
        <v>276</v>
      </c>
      <c r="E200" s="43" t="s">
        <v>349</v>
      </c>
      <c r="F200" s="43" t="s">
        <v>344</v>
      </c>
      <c r="G200" s="43">
        <v>1</v>
      </c>
      <c r="H200" s="53">
        <v>0.93067395466907399</v>
      </c>
      <c r="I200" s="43">
        <v>31</v>
      </c>
      <c r="J200" s="53">
        <v>0.96245306633291616</v>
      </c>
      <c r="K200" s="58">
        <f>--(H200&gt;='01_PARAMETERS'!$B$7)</f>
        <v>1</v>
      </c>
      <c r="L200" s="58" t="str">
        <f>IF(J200&gt;='01_PARAMETERS'!$B$8,"P187",IF(J200&gt;=0.7,"P188",IF(J200&gt;=0.4,"P189","P190")))</f>
        <v>P187</v>
      </c>
      <c r="M200" s="58" t="str">
        <f>IF(AND(H200&gt;='01_PARAMETERS'!$B$7,F200="High-potential omnichannel"),"Hybrid sequence",IF(H200&gt;='01_PARAMETERS'!$B$7,"Remote call",IF(J200&gt;=0.7,"Approved email","Monitor")))</f>
        <v>Remote call</v>
      </c>
      <c r="N200" s="58" t="str">
        <f t="shared" si="2"/>
        <v>Very high</v>
      </c>
      <c r="O200" s="73" t="str">
        <f>IF(OR(L200="P187",AND(H200&gt;=0.7,G200=0)),"REVIEW","STANDARD")</f>
        <v>REVIEW</v>
      </c>
    </row>
    <row r="201" spans="1:15">
      <c r="A201" s="42" t="s">
        <v>537</v>
      </c>
      <c r="B201" s="61" t="s">
        <v>342</v>
      </c>
      <c r="C201" s="43" t="s">
        <v>271</v>
      </c>
      <c r="D201" s="43" t="s">
        <v>270</v>
      </c>
      <c r="E201" s="43" t="s">
        <v>343</v>
      </c>
      <c r="F201" s="43" t="s">
        <v>350</v>
      </c>
      <c r="G201" s="43">
        <v>1</v>
      </c>
      <c r="H201" s="53">
        <v>0.85318627052540941</v>
      </c>
      <c r="I201" s="43">
        <v>148</v>
      </c>
      <c r="J201" s="53">
        <v>0.81602002503128912</v>
      </c>
      <c r="K201" s="58">
        <f>--(H201&gt;='01_PARAMETERS'!$B$7)</f>
        <v>1</v>
      </c>
      <c r="L201" s="58" t="str">
        <f>IF(J201&gt;='01_PARAMETERS'!$B$8,"P188",IF(J201&gt;=0.7,"P189",IF(J201&gt;=0.4,"P190","P191")))</f>
        <v>P189</v>
      </c>
      <c r="M201" s="58" t="str">
        <f>IF(AND(H201&gt;='01_PARAMETERS'!$B$7,F201="High-potential omnichannel"),"Hybrid sequence",IF(H201&gt;='01_PARAMETERS'!$B$7,"Remote call",IF(J201&gt;=0.7,"Approved email","Monitor")))</f>
        <v>Hybrid sequence</v>
      </c>
      <c r="N201" s="58" t="str">
        <f t="shared" si="2"/>
        <v>Very high</v>
      </c>
      <c r="O201" s="73" t="str">
        <f>IF(OR(L201="P188",AND(H201&gt;=0.7,G201=0)),"REVIEW","STANDARD")</f>
        <v>STANDARD</v>
      </c>
    </row>
    <row r="202" spans="1:15">
      <c r="A202" s="42" t="s">
        <v>538</v>
      </c>
      <c r="B202" s="61" t="s">
        <v>342</v>
      </c>
      <c r="C202" s="43" t="s">
        <v>311</v>
      </c>
      <c r="D202" s="43" t="s">
        <v>312</v>
      </c>
      <c r="E202" s="43" t="s">
        <v>349</v>
      </c>
      <c r="F202" s="43" t="s">
        <v>347</v>
      </c>
      <c r="G202" s="43">
        <v>0</v>
      </c>
      <c r="H202" s="53">
        <v>0.70194240775727013</v>
      </c>
      <c r="I202" s="43">
        <v>407</v>
      </c>
      <c r="J202" s="53">
        <v>0.49186483103879852</v>
      </c>
      <c r="K202" s="58">
        <f>--(H202&gt;='01_PARAMETERS'!$B$7)</f>
        <v>1</v>
      </c>
      <c r="L202" s="58" t="str">
        <f>IF(J202&gt;='01_PARAMETERS'!$B$8,"P189",IF(J202&gt;=0.7,"P190",IF(J202&gt;=0.4,"P191","P192")))</f>
        <v>P191</v>
      </c>
      <c r="M202" s="58" t="str">
        <f>IF(AND(H202&gt;='01_PARAMETERS'!$B$7,F202="High-potential omnichannel"),"Hybrid sequence",IF(H202&gt;='01_PARAMETERS'!$B$7,"Remote call",IF(J202&gt;=0.7,"Approved email","Monitor")))</f>
        <v>Remote call</v>
      </c>
      <c r="N202" s="58" t="str">
        <f t="shared" si="2"/>
        <v>High</v>
      </c>
      <c r="O202" s="73" t="str">
        <f>IF(OR(L202="P189",AND(H202&gt;=0.7,G202=0)),"REVIEW","STANDARD")</f>
        <v>REVIEW</v>
      </c>
    </row>
    <row r="203" spans="1:15">
      <c r="A203" s="42" t="s">
        <v>539</v>
      </c>
      <c r="B203" s="61" t="s">
        <v>342</v>
      </c>
      <c r="C203" s="43" t="s">
        <v>289</v>
      </c>
      <c r="D203" s="43" t="s">
        <v>286</v>
      </c>
      <c r="E203" s="43" t="s">
        <v>346</v>
      </c>
      <c r="F203" s="43" t="s">
        <v>350</v>
      </c>
      <c r="G203" s="43">
        <v>0</v>
      </c>
      <c r="H203" s="53">
        <v>0.67413858064211307</v>
      </c>
      <c r="I203" s="43">
        <v>445</v>
      </c>
      <c r="J203" s="53">
        <v>0.44430538172715894</v>
      </c>
      <c r="K203" s="58">
        <f>--(H203&gt;='01_PARAMETERS'!$B$7)</f>
        <v>0</v>
      </c>
      <c r="L203" s="58" t="str">
        <f>IF(J203&gt;='01_PARAMETERS'!$B$8,"P190",IF(J203&gt;=0.7,"P191",IF(J203&gt;=0.4,"P192","P193")))</f>
        <v>P192</v>
      </c>
      <c r="M203" s="58" t="str">
        <f>IF(AND(H203&gt;='01_PARAMETERS'!$B$7,F203="High-potential omnichannel"),"Hybrid sequence",IF(H203&gt;='01_PARAMETERS'!$B$7,"Remote call",IF(J203&gt;=0.7,"Approved email","Monitor")))</f>
        <v>Monitor</v>
      </c>
      <c r="N203" s="58" t="str">
        <f t="shared" si="2"/>
        <v>High</v>
      </c>
      <c r="O203" s="73" t="str">
        <f>IF(OR(L203="P190",AND(H203&gt;=0.7,G203=0)),"REVIEW","STANDARD")</f>
        <v>STANDARD</v>
      </c>
    </row>
    <row r="204" spans="1:15">
      <c r="A204" s="42" t="s">
        <v>540</v>
      </c>
      <c r="B204" s="61" t="s">
        <v>342</v>
      </c>
      <c r="C204" s="43" t="s">
        <v>294</v>
      </c>
      <c r="D204" s="43" t="s">
        <v>295</v>
      </c>
      <c r="E204" s="43" t="s">
        <v>369</v>
      </c>
      <c r="F204" s="43" t="s">
        <v>344</v>
      </c>
      <c r="G204" s="43">
        <v>0</v>
      </c>
      <c r="H204" s="53">
        <v>0.77171654388847533</v>
      </c>
      <c r="I204" s="43">
        <v>304</v>
      </c>
      <c r="J204" s="53">
        <v>0.6207759699624531</v>
      </c>
      <c r="K204" s="58">
        <f>--(H204&gt;='01_PARAMETERS'!$B$7)</f>
        <v>1</v>
      </c>
      <c r="L204" s="58" t="str">
        <f>IF(J204&gt;='01_PARAMETERS'!$B$8,"P191",IF(J204&gt;=0.7,"P192",IF(J204&gt;=0.4,"P193","P194")))</f>
        <v>P193</v>
      </c>
      <c r="M204" s="58" t="str">
        <f>IF(AND(H204&gt;='01_PARAMETERS'!$B$7,F204="High-potential omnichannel"),"Hybrid sequence",IF(H204&gt;='01_PARAMETERS'!$B$7,"Remote call",IF(J204&gt;=0.7,"Approved email","Monitor")))</f>
        <v>Remote call</v>
      </c>
      <c r="N204" s="58" t="str">
        <f t="shared" si="2"/>
        <v>High</v>
      </c>
      <c r="O204" s="73" t="str">
        <f>IF(OR(L204="P191",AND(H204&gt;=0.7,G204=0)),"REVIEW","STANDARD")</f>
        <v>REVIEW</v>
      </c>
    </row>
    <row r="205" spans="1:15">
      <c r="A205" s="42" t="s">
        <v>541</v>
      </c>
      <c r="B205" s="61" t="s">
        <v>342</v>
      </c>
      <c r="C205" s="43" t="s">
        <v>284</v>
      </c>
      <c r="D205" s="43" t="s">
        <v>281</v>
      </c>
      <c r="E205" s="43" t="s">
        <v>349</v>
      </c>
      <c r="F205" s="43" t="s">
        <v>347</v>
      </c>
      <c r="G205" s="43">
        <v>0</v>
      </c>
      <c r="H205" s="53">
        <v>0.62935911679045764</v>
      </c>
      <c r="I205" s="43">
        <v>509</v>
      </c>
      <c r="J205" s="53">
        <v>0.36420525657071334</v>
      </c>
      <c r="K205" s="58">
        <f>--(H205&gt;='01_PARAMETERS'!$B$7)</f>
        <v>0</v>
      </c>
      <c r="L205" s="58" t="str">
        <f>IF(J205&gt;='01_PARAMETERS'!$B$8,"P192",IF(J205&gt;=0.7,"P193",IF(J205&gt;=0.4,"P194","P195")))</f>
        <v>P195</v>
      </c>
      <c r="M205" s="58" t="str">
        <f>IF(AND(H205&gt;='01_PARAMETERS'!$B$7,F205="High-potential omnichannel"),"Hybrid sequence",IF(H205&gt;='01_PARAMETERS'!$B$7,"Remote call",IF(J205&gt;=0.7,"Approved email","Monitor")))</f>
        <v>Monitor</v>
      </c>
      <c r="N205" s="58" t="str">
        <f t="shared" si="2"/>
        <v>High</v>
      </c>
      <c r="O205" s="73" t="str">
        <f>IF(OR(L205="P192",AND(H205&gt;=0.7,G205=0)),"REVIEW","STANDARD")</f>
        <v>STANDARD</v>
      </c>
    </row>
    <row r="206" spans="1:15">
      <c r="A206" s="42" t="s">
        <v>542</v>
      </c>
      <c r="B206" s="61" t="s">
        <v>342</v>
      </c>
      <c r="C206" s="43" t="s">
        <v>310</v>
      </c>
      <c r="D206" s="43" t="s">
        <v>308</v>
      </c>
      <c r="E206" s="43" t="s">
        <v>343</v>
      </c>
      <c r="F206" s="43" t="s">
        <v>347</v>
      </c>
      <c r="G206" s="43">
        <v>0</v>
      </c>
      <c r="H206" s="53">
        <v>0.65654980727530232</v>
      </c>
      <c r="I206" s="43">
        <v>470</v>
      </c>
      <c r="J206" s="53">
        <v>0.41301627033792243</v>
      </c>
      <c r="K206" s="58">
        <f>--(H206&gt;='01_PARAMETERS'!$B$7)</f>
        <v>0</v>
      </c>
      <c r="L206" s="58" t="str">
        <f>IF(J206&gt;='01_PARAMETERS'!$B$8,"P193",IF(J206&gt;=0.7,"P194",IF(J206&gt;=0.4,"P195","P196")))</f>
        <v>P195</v>
      </c>
      <c r="M206" s="58" t="str">
        <f>IF(AND(H206&gt;='01_PARAMETERS'!$B$7,F206="High-potential omnichannel"),"Hybrid sequence",IF(H206&gt;='01_PARAMETERS'!$B$7,"Remote call",IF(J206&gt;=0.7,"Approved email","Monitor")))</f>
        <v>Monitor</v>
      </c>
      <c r="N206" s="58" t="str">
        <f t="shared" ref="N206:N269" si="3">IF(H206&gt;=0.8,"Very high",IF(H206&gt;=0.6,"High",IF(H206&gt;=0.4,"Medium","Low")))</f>
        <v>High</v>
      </c>
      <c r="O206" s="73" t="str">
        <f>IF(OR(L206="P193",AND(H206&gt;=0.7,G206=0)),"REVIEW","STANDARD")</f>
        <v>STANDARD</v>
      </c>
    </row>
    <row r="207" spans="1:15">
      <c r="A207" s="42" t="s">
        <v>543</v>
      </c>
      <c r="B207" s="61" t="s">
        <v>342</v>
      </c>
      <c r="C207" s="43" t="s">
        <v>282</v>
      </c>
      <c r="D207" s="43" t="s">
        <v>281</v>
      </c>
      <c r="E207" s="43" t="s">
        <v>349</v>
      </c>
      <c r="F207" s="43" t="s">
        <v>344</v>
      </c>
      <c r="G207" s="43">
        <v>0</v>
      </c>
      <c r="H207" s="53">
        <v>0.32445406924431969</v>
      </c>
      <c r="I207" s="43">
        <v>752</v>
      </c>
      <c r="J207" s="53">
        <v>6.0075093867334117E-2</v>
      </c>
      <c r="K207" s="58">
        <f>--(H207&gt;='01_PARAMETERS'!$B$7)</f>
        <v>0</v>
      </c>
      <c r="L207" s="58" t="str">
        <f>IF(J207&gt;='01_PARAMETERS'!$B$8,"P194",IF(J207&gt;=0.7,"P195",IF(J207&gt;=0.4,"P196","P197")))</f>
        <v>P197</v>
      </c>
      <c r="M207" s="58" t="str">
        <f>IF(AND(H207&gt;='01_PARAMETERS'!$B$7,F207="High-potential omnichannel"),"Hybrid sequence",IF(H207&gt;='01_PARAMETERS'!$B$7,"Remote call",IF(J207&gt;=0.7,"Approved email","Monitor")))</f>
        <v>Monitor</v>
      </c>
      <c r="N207" s="58" t="str">
        <f t="shared" si="3"/>
        <v>Low</v>
      </c>
      <c r="O207" s="73" t="str">
        <f>IF(OR(L207="P194",AND(H207&gt;=0.7,G207=0)),"REVIEW","STANDARD")</f>
        <v>STANDARD</v>
      </c>
    </row>
    <row r="208" spans="1:15">
      <c r="A208" s="42" t="s">
        <v>544</v>
      </c>
      <c r="B208" s="61" t="s">
        <v>342</v>
      </c>
      <c r="C208" s="43" t="s">
        <v>296</v>
      </c>
      <c r="D208" s="43" t="s">
        <v>295</v>
      </c>
      <c r="E208" s="43" t="s">
        <v>346</v>
      </c>
      <c r="F208" s="43" t="s">
        <v>344</v>
      </c>
      <c r="G208" s="43">
        <v>0</v>
      </c>
      <c r="H208" s="53">
        <v>0.53176465868626843</v>
      </c>
      <c r="I208" s="43">
        <v>628</v>
      </c>
      <c r="J208" s="53">
        <v>0.21526908635794739</v>
      </c>
      <c r="K208" s="58">
        <f>--(H208&gt;='01_PARAMETERS'!$B$7)</f>
        <v>0</v>
      </c>
      <c r="L208" s="58" t="str">
        <f>IF(J208&gt;='01_PARAMETERS'!$B$8,"P195",IF(J208&gt;=0.7,"P196",IF(J208&gt;=0.4,"P197","P198")))</f>
        <v>P198</v>
      </c>
      <c r="M208" s="58" t="str">
        <f>IF(AND(H208&gt;='01_PARAMETERS'!$B$7,F208="High-potential omnichannel"),"Hybrid sequence",IF(H208&gt;='01_PARAMETERS'!$B$7,"Remote call",IF(J208&gt;=0.7,"Approved email","Monitor")))</f>
        <v>Monitor</v>
      </c>
      <c r="N208" s="58" t="str">
        <f t="shared" si="3"/>
        <v>Medium</v>
      </c>
      <c r="O208" s="73" t="str">
        <f>IF(OR(L208="P195",AND(H208&gt;=0.7,G208=0)),"REVIEW","STANDARD")</f>
        <v>STANDARD</v>
      </c>
    </row>
    <row r="209" spans="1:15">
      <c r="A209" s="42" t="s">
        <v>545</v>
      </c>
      <c r="B209" s="61" t="s">
        <v>342</v>
      </c>
      <c r="C209" s="43" t="s">
        <v>271</v>
      </c>
      <c r="D209" s="43" t="s">
        <v>270</v>
      </c>
      <c r="E209" s="43" t="s">
        <v>346</v>
      </c>
      <c r="F209" s="43" t="s">
        <v>350</v>
      </c>
      <c r="G209" s="43">
        <v>0</v>
      </c>
      <c r="H209" s="53">
        <v>0.62198737772083201</v>
      </c>
      <c r="I209" s="43">
        <v>521</v>
      </c>
      <c r="J209" s="53">
        <v>0.3491864831038799</v>
      </c>
      <c r="K209" s="58">
        <f>--(H209&gt;='01_PARAMETERS'!$B$7)</f>
        <v>0</v>
      </c>
      <c r="L209" s="58" t="str">
        <f>IF(J209&gt;='01_PARAMETERS'!$B$8,"P196",IF(J209&gt;=0.7,"P197",IF(J209&gt;=0.4,"P198","P199")))</f>
        <v>P199</v>
      </c>
      <c r="M209" s="58" t="str">
        <f>IF(AND(H209&gt;='01_PARAMETERS'!$B$7,F209="High-potential omnichannel"),"Hybrid sequence",IF(H209&gt;='01_PARAMETERS'!$B$7,"Remote call",IF(J209&gt;=0.7,"Approved email","Monitor")))</f>
        <v>Monitor</v>
      </c>
      <c r="N209" s="58" t="str">
        <f t="shared" si="3"/>
        <v>High</v>
      </c>
      <c r="O209" s="73" t="str">
        <f>IF(OR(L209="P196",AND(H209&gt;=0.7,G209=0)),"REVIEW","STANDARD")</f>
        <v>STANDARD</v>
      </c>
    </row>
    <row r="210" spans="1:15">
      <c r="A210" s="42" t="s">
        <v>546</v>
      </c>
      <c r="B210" s="61" t="s">
        <v>342</v>
      </c>
      <c r="C210" s="43" t="s">
        <v>307</v>
      </c>
      <c r="D210" s="43" t="s">
        <v>308</v>
      </c>
      <c r="E210" s="43" t="s">
        <v>346</v>
      </c>
      <c r="F210" s="43" t="s">
        <v>350</v>
      </c>
      <c r="G210" s="43">
        <v>1</v>
      </c>
      <c r="H210" s="53">
        <v>0.85365127555273679</v>
      </c>
      <c r="I210" s="43">
        <v>147</v>
      </c>
      <c r="J210" s="53">
        <v>0.81727158948685852</v>
      </c>
      <c r="K210" s="58">
        <f>--(H210&gt;='01_PARAMETERS'!$B$7)</f>
        <v>1</v>
      </c>
      <c r="L210" s="58" t="str">
        <f>IF(J210&gt;='01_PARAMETERS'!$B$8,"P197",IF(J210&gt;=0.7,"P198",IF(J210&gt;=0.4,"P199","P200")))</f>
        <v>P198</v>
      </c>
      <c r="M210" s="58" t="str">
        <f>IF(AND(H210&gt;='01_PARAMETERS'!$B$7,F210="High-potential omnichannel"),"Hybrid sequence",IF(H210&gt;='01_PARAMETERS'!$B$7,"Remote call",IF(J210&gt;=0.7,"Approved email","Monitor")))</f>
        <v>Hybrid sequence</v>
      </c>
      <c r="N210" s="58" t="str">
        <f t="shared" si="3"/>
        <v>Very high</v>
      </c>
      <c r="O210" s="73" t="str">
        <f>IF(OR(L210="P197",AND(H210&gt;=0.7,G210=0)),"REVIEW","STANDARD")</f>
        <v>STANDARD</v>
      </c>
    </row>
    <row r="211" spans="1:15">
      <c r="A211" s="42" t="s">
        <v>547</v>
      </c>
      <c r="B211" s="61" t="s">
        <v>342</v>
      </c>
      <c r="C211" s="43" t="s">
        <v>314</v>
      </c>
      <c r="D211" s="43" t="s">
        <v>312</v>
      </c>
      <c r="E211" s="43" t="s">
        <v>346</v>
      </c>
      <c r="F211" s="43" t="s">
        <v>350</v>
      </c>
      <c r="G211" s="43">
        <v>1</v>
      </c>
      <c r="H211" s="53">
        <v>0.89605031900957499</v>
      </c>
      <c r="I211" s="43">
        <v>84</v>
      </c>
      <c r="J211" s="53">
        <v>0.89612015018773472</v>
      </c>
      <c r="K211" s="58">
        <f>--(H211&gt;='01_PARAMETERS'!$B$7)</f>
        <v>1</v>
      </c>
      <c r="L211" s="58" t="str">
        <f>IF(J211&gt;='01_PARAMETERS'!$B$8,"P198",IF(J211&gt;=0.7,"P199",IF(J211&gt;=0.4,"P200","P201")))</f>
        <v>P199</v>
      </c>
      <c r="M211" s="58" t="str">
        <f>IF(AND(H211&gt;='01_PARAMETERS'!$B$7,F211="High-potential omnichannel"),"Hybrid sequence",IF(H211&gt;='01_PARAMETERS'!$B$7,"Remote call",IF(J211&gt;=0.7,"Approved email","Monitor")))</f>
        <v>Hybrid sequence</v>
      </c>
      <c r="N211" s="58" t="str">
        <f t="shared" si="3"/>
        <v>Very high</v>
      </c>
      <c r="O211" s="73" t="str">
        <f>IF(OR(L211="P198",AND(H211&gt;=0.7,G211=0)),"REVIEW","STANDARD")</f>
        <v>STANDARD</v>
      </c>
    </row>
    <row r="212" spans="1:15">
      <c r="A212" s="42" t="s">
        <v>548</v>
      </c>
      <c r="B212" s="61" t="s">
        <v>342</v>
      </c>
      <c r="C212" s="43" t="s">
        <v>289</v>
      </c>
      <c r="D212" s="43" t="s">
        <v>286</v>
      </c>
      <c r="E212" s="43" t="s">
        <v>353</v>
      </c>
      <c r="F212" s="43" t="s">
        <v>344</v>
      </c>
      <c r="G212" s="43">
        <v>1</v>
      </c>
      <c r="H212" s="53">
        <v>0.70577726227585558</v>
      </c>
      <c r="I212" s="43">
        <v>399</v>
      </c>
      <c r="J212" s="53">
        <v>0.50187734668335415</v>
      </c>
      <c r="K212" s="58">
        <f>--(H212&gt;='01_PARAMETERS'!$B$7)</f>
        <v>1</v>
      </c>
      <c r="L212" s="58" t="str">
        <f>IF(J212&gt;='01_PARAMETERS'!$B$8,"P199",IF(J212&gt;=0.7,"P200",IF(J212&gt;=0.4,"P201","P202")))</f>
        <v>P201</v>
      </c>
      <c r="M212" s="58" t="str">
        <f>IF(AND(H212&gt;='01_PARAMETERS'!$B$7,F212="High-potential omnichannel"),"Hybrid sequence",IF(H212&gt;='01_PARAMETERS'!$B$7,"Remote call",IF(J212&gt;=0.7,"Approved email","Monitor")))</f>
        <v>Remote call</v>
      </c>
      <c r="N212" s="58" t="str">
        <f t="shared" si="3"/>
        <v>High</v>
      </c>
      <c r="O212" s="73" t="str">
        <f>IF(OR(L212="P199",AND(H212&gt;=0.7,G212=0)),"REVIEW","STANDARD")</f>
        <v>STANDARD</v>
      </c>
    </row>
    <row r="213" spans="1:15">
      <c r="A213" s="42" t="s">
        <v>549</v>
      </c>
      <c r="B213" s="61" t="s">
        <v>342</v>
      </c>
      <c r="C213" s="43" t="s">
        <v>292</v>
      </c>
      <c r="D213" s="43" t="s">
        <v>286</v>
      </c>
      <c r="E213" s="43" t="s">
        <v>349</v>
      </c>
      <c r="F213" s="43" t="s">
        <v>347</v>
      </c>
      <c r="G213" s="43">
        <v>1</v>
      </c>
      <c r="H213" s="53">
        <v>0.6747285223512699</v>
      </c>
      <c r="I213" s="43">
        <v>444</v>
      </c>
      <c r="J213" s="53">
        <v>0.44555694618272845</v>
      </c>
      <c r="K213" s="58">
        <f>--(H213&gt;='01_PARAMETERS'!$B$7)</f>
        <v>0</v>
      </c>
      <c r="L213" s="58" t="str">
        <f>IF(J213&gt;='01_PARAMETERS'!$B$8,"P200",IF(J213&gt;=0.7,"P201",IF(J213&gt;=0.4,"P202","P203")))</f>
        <v>P202</v>
      </c>
      <c r="M213" s="58" t="str">
        <f>IF(AND(H213&gt;='01_PARAMETERS'!$B$7,F213="High-potential omnichannel"),"Hybrid sequence",IF(H213&gt;='01_PARAMETERS'!$B$7,"Remote call",IF(J213&gt;=0.7,"Approved email","Monitor")))</f>
        <v>Monitor</v>
      </c>
      <c r="N213" s="58" t="str">
        <f t="shared" si="3"/>
        <v>High</v>
      </c>
      <c r="O213" s="73" t="str">
        <f>IF(OR(L213="P200",AND(H213&gt;=0.7,G213=0)),"REVIEW","STANDARD")</f>
        <v>STANDARD</v>
      </c>
    </row>
    <row r="214" spans="1:15">
      <c r="A214" s="42" t="s">
        <v>550</v>
      </c>
      <c r="B214" s="61" t="s">
        <v>342</v>
      </c>
      <c r="C214" s="43" t="s">
        <v>309</v>
      </c>
      <c r="D214" s="43" t="s">
        <v>308</v>
      </c>
      <c r="E214" s="43" t="s">
        <v>346</v>
      </c>
      <c r="F214" s="43" t="s">
        <v>347</v>
      </c>
      <c r="G214" s="43">
        <v>1</v>
      </c>
      <c r="H214" s="53">
        <v>0.90938530948919627</v>
      </c>
      <c r="I214" s="43">
        <v>65</v>
      </c>
      <c r="J214" s="53">
        <v>0.9198998748435544</v>
      </c>
      <c r="K214" s="58">
        <f>--(H214&gt;='01_PARAMETERS'!$B$7)</f>
        <v>1</v>
      </c>
      <c r="L214" s="58" t="str">
        <f>IF(J214&gt;='01_PARAMETERS'!$B$8,"P201",IF(J214&gt;=0.7,"P202",IF(J214&gt;=0.4,"P203","P204")))</f>
        <v>P201</v>
      </c>
      <c r="M214" s="58" t="str">
        <f>IF(AND(H214&gt;='01_PARAMETERS'!$B$7,F214="High-potential omnichannel"),"Hybrid sequence",IF(H214&gt;='01_PARAMETERS'!$B$7,"Remote call",IF(J214&gt;=0.7,"Approved email","Monitor")))</f>
        <v>Remote call</v>
      </c>
      <c r="N214" s="58" t="str">
        <f t="shared" si="3"/>
        <v>Very high</v>
      </c>
      <c r="O214" s="73" t="str">
        <f>IF(OR(L214="P201",AND(H214&gt;=0.7,G214=0)),"REVIEW","STANDARD")</f>
        <v>REVIEW</v>
      </c>
    </row>
    <row r="215" spans="1:15">
      <c r="A215" s="42" t="s">
        <v>551</v>
      </c>
      <c r="B215" s="61" t="s">
        <v>342</v>
      </c>
      <c r="C215" s="43" t="s">
        <v>296</v>
      </c>
      <c r="D215" s="43" t="s">
        <v>295</v>
      </c>
      <c r="E215" s="43" t="s">
        <v>346</v>
      </c>
      <c r="F215" s="43" t="s">
        <v>344</v>
      </c>
      <c r="G215" s="43">
        <v>0</v>
      </c>
      <c r="H215" s="53">
        <v>0.51072535179323642</v>
      </c>
      <c r="I215" s="43">
        <v>643</v>
      </c>
      <c r="J215" s="53">
        <v>0.19649561952440553</v>
      </c>
      <c r="K215" s="58">
        <f>--(H215&gt;='01_PARAMETERS'!$B$7)</f>
        <v>0</v>
      </c>
      <c r="L215" s="58" t="str">
        <f>IF(J215&gt;='01_PARAMETERS'!$B$8,"P202",IF(J215&gt;=0.7,"P203",IF(J215&gt;=0.4,"P204","P205")))</f>
        <v>P205</v>
      </c>
      <c r="M215" s="58" t="str">
        <f>IF(AND(H215&gt;='01_PARAMETERS'!$B$7,F215="High-potential omnichannel"),"Hybrid sequence",IF(H215&gt;='01_PARAMETERS'!$B$7,"Remote call",IF(J215&gt;=0.7,"Approved email","Monitor")))</f>
        <v>Monitor</v>
      </c>
      <c r="N215" s="58" t="str">
        <f t="shared" si="3"/>
        <v>Medium</v>
      </c>
      <c r="O215" s="73" t="str">
        <f>IF(OR(L215="P202",AND(H215&gt;=0.7,G215=0)),"REVIEW","STANDARD")</f>
        <v>STANDARD</v>
      </c>
    </row>
    <row r="216" spans="1:15">
      <c r="A216" s="42" t="s">
        <v>552</v>
      </c>
      <c r="B216" s="61" t="s">
        <v>342</v>
      </c>
      <c r="C216" s="43" t="s">
        <v>282</v>
      </c>
      <c r="D216" s="43" t="s">
        <v>281</v>
      </c>
      <c r="E216" s="43" t="s">
        <v>353</v>
      </c>
      <c r="F216" s="43" t="s">
        <v>350</v>
      </c>
      <c r="G216" s="43">
        <v>0</v>
      </c>
      <c r="H216" s="53">
        <v>0.38214844800771802</v>
      </c>
      <c r="I216" s="43">
        <v>732</v>
      </c>
      <c r="J216" s="53">
        <v>8.5106382978723416E-2</v>
      </c>
      <c r="K216" s="58">
        <f>--(H216&gt;='01_PARAMETERS'!$B$7)</f>
        <v>0</v>
      </c>
      <c r="L216" s="58" t="str">
        <f>IF(J216&gt;='01_PARAMETERS'!$B$8,"P203",IF(J216&gt;=0.7,"P204",IF(J216&gt;=0.4,"P205","P206")))</f>
        <v>P206</v>
      </c>
      <c r="M216" s="58" t="str">
        <f>IF(AND(H216&gt;='01_PARAMETERS'!$B$7,F216="High-potential omnichannel"),"Hybrid sequence",IF(H216&gt;='01_PARAMETERS'!$B$7,"Remote call",IF(J216&gt;=0.7,"Approved email","Monitor")))</f>
        <v>Monitor</v>
      </c>
      <c r="N216" s="58" t="str">
        <f t="shared" si="3"/>
        <v>Low</v>
      </c>
      <c r="O216" s="73" t="str">
        <f>IF(OR(L216="P203",AND(H216&gt;=0.7,G216=0)),"REVIEW","STANDARD")</f>
        <v>STANDARD</v>
      </c>
    </row>
    <row r="217" spans="1:15">
      <c r="A217" s="42" t="s">
        <v>553</v>
      </c>
      <c r="B217" s="61" t="s">
        <v>342</v>
      </c>
      <c r="C217" s="43" t="s">
        <v>257</v>
      </c>
      <c r="D217" s="43" t="s">
        <v>244</v>
      </c>
      <c r="E217" s="43" t="s">
        <v>349</v>
      </c>
      <c r="F217" s="43" t="s">
        <v>344</v>
      </c>
      <c r="G217" s="43">
        <v>0</v>
      </c>
      <c r="H217" s="53">
        <v>0.71057793176692385</v>
      </c>
      <c r="I217" s="43">
        <v>389</v>
      </c>
      <c r="J217" s="53">
        <v>0.5143929912390488</v>
      </c>
      <c r="K217" s="58">
        <f>--(H217&gt;='01_PARAMETERS'!$B$7)</f>
        <v>1</v>
      </c>
      <c r="L217" s="58" t="str">
        <f>IF(J217&gt;='01_PARAMETERS'!$B$8,"P204",IF(J217&gt;=0.7,"P205",IF(J217&gt;=0.4,"P206","P207")))</f>
        <v>P206</v>
      </c>
      <c r="M217" s="58" t="str">
        <f>IF(AND(H217&gt;='01_PARAMETERS'!$B$7,F217="High-potential omnichannel"),"Hybrid sequence",IF(H217&gt;='01_PARAMETERS'!$B$7,"Remote call",IF(J217&gt;=0.7,"Approved email","Monitor")))</f>
        <v>Remote call</v>
      </c>
      <c r="N217" s="58" t="str">
        <f t="shared" si="3"/>
        <v>High</v>
      </c>
      <c r="O217" s="73" t="str">
        <f>IF(OR(L217="P204",AND(H217&gt;=0.7,G217=0)),"REVIEW","STANDARD")</f>
        <v>REVIEW</v>
      </c>
    </row>
    <row r="218" spans="1:15">
      <c r="A218" s="42" t="s">
        <v>554</v>
      </c>
      <c r="B218" s="61" t="s">
        <v>342</v>
      </c>
      <c r="C218" s="43" t="s">
        <v>259</v>
      </c>
      <c r="D218" s="43" t="s">
        <v>244</v>
      </c>
      <c r="E218" s="43" t="s">
        <v>369</v>
      </c>
      <c r="F218" s="43" t="s">
        <v>344</v>
      </c>
      <c r="G218" s="43">
        <v>1</v>
      </c>
      <c r="H218" s="53">
        <v>0.75904060810627128</v>
      </c>
      <c r="I218" s="43">
        <v>325</v>
      </c>
      <c r="J218" s="53">
        <v>0.59449311639549429</v>
      </c>
      <c r="K218" s="58">
        <f>--(H218&gt;='01_PARAMETERS'!$B$7)</f>
        <v>1</v>
      </c>
      <c r="L218" s="58" t="str">
        <f>IF(J218&gt;='01_PARAMETERS'!$B$8,"P205",IF(J218&gt;=0.7,"P206",IF(J218&gt;=0.4,"P207","P208")))</f>
        <v>P207</v>
      </c>
      <c r="M218" s="58" t="str">
        <f>IF(AND(H218&gt;='01_PARAMETERS'!$B$7,F218="High-potential omnichannel"),"Hybrid sequence",IF(H218&gt;='01_PARAMETERS'!$B$7,"Remote call",IF(J218&gt;=0.7,"Approved email","Monitor")))</f>
        <v>Remote call</v>
      </c>
      <c r="N218" s="58" t="str">
        <f t="shared" si="3"/>
        <v>High</v>
      </c>
      <c r="O218" s="73" t="str">
        <f>IF(OR(L218="P205",AND(H218&gt;=0.7,G218=0)),"REVIEW","STANDARD")</f>
        <v>STANDARD</v>
      </c>
    </row>
    <row r="219" spans="1:15">
      <c r="A219" s="42" t="s">
        <v>555</v>
      </c>
      <c r="B219" s="61" t="s">
        <v>342</v>
      </c>
      <c r="C219" s="43" t="s">
        <v>294</v>
      </c>
      <c r="D219" s="43" t="s">
        <v>295</v>
      </c>
      <c r="E219" s="43" t="s">
        <v>353</v>
      </c>
      <c r="F219" s="43" t="s">
        <v>344</v>
      </c>
      <c r="G219" s="43">
        <v>0</v>
      </c>
      <c r="H219" s="53">
        <v>0.65111927399740399</v>
      </c>
      <c r="I219" s="43">
        <v>478</v>
      </c>
      <c r="J219" s="53">
        <v>0.40300375469336669</v>
      </c>
      <c r="K219" s="58">
        <f>--(H219&gt;='01_PARAMETERS'!$B$7)</f>
        <v>0</v>
      </c>
      <c r="L219" s="58" t="str">
        <f>IF(J219&gt;='01_PARAMETERS'!$B$8,"P206",IF(J219&gt;=0.7,"P207",IF(J219&gt;=0.4,"P208","P209")))</f>
        <v>P208</v>
      </c>
      <c r="M219" s="58" t="str">
        <f>IF(AND(H219&gt;='01_PARAMETERS'!$B$7,F219="High-potential omnichannel"),"Hybrid sequence",IF(H219&gt;='01_PARAMETERS'!$B$7,"Remote call",IF(J219&gt;=0.7,"Approved email","Monitor")))</f>
        <v>Monitor</v>
      </c>
      <c r="N219" s="58" t="str">
        <f t="shared" si="3"/>
        <v>High</v>
      </c>
      <c r="O219" s="73" t="str">
        <f>IF(OR(L219="P206",AND(H219&gt;=0.7,G219=0)),"REVIEW","STANDARD")</f>
        <v>STANDARD</v>
      </c>
    </row>
    <row r="220" spans="1:15">
      <c r="A220" s="42" t="s">
        <v>556</v>
      </c>
      <c r="B220" s="61" t="s">
        <v>342</v>
      </c>
      <c r="C220" s="43" t="s">
        <v>299</v>
      </c>
      <c r="D220" s="43" t="s">
        <v>298</v>
      </c>
      <c r="E220" s="43" t="s">
        <v>369</v>
      </c>
      <c r="F220" s="43" t="s">
        <v>344</v>
      </c>
      <c r="G220" s="43">
        <v>1</v>
      </c>
      <c r="H220" s="53">
        <v>0.8842594139981057</v>
      </c>
      <c r="I220" s="43">
        <v>99</v>
      </c>
      <c r="J220" s="53">
        <v>0.87734668335419275</v>
      </c>
      <c r="K220" s="58">
        <f>--(H220&gt;='01_PARAMETERS'!$B$7)</f>
        <v>1</v>
      </c>
      <c r="L220" s="58" t="str">
        <f>IF(J220&gt;='01_PARAMETERS'!$B$8,"P207",IF(J220&gt;=0.7,"P208",IF(J220&gt;=0.4,"P209","P210")))</f>
        <v>P208</v>
      </c>
      <c r="M220" s="58" t="str">
        <f>IF(AND(H220&gt;='01_PARAMETERS'!$B$7,F220="High-potential omnichannel"),"Hybrid sequence",IF(H220&gt;='01_PARAMETERS'!$B$7,"Remote call",IF(J220&gt;=0.7,"Approved email","Monitor")))</f>
        <v>Remote call</v>
      </c>
      <c r="N220" s="58" t="str">
        <f t="shared" si="3"/>
        <v>Very high</v>
      </c>
      <c r="O220" s="73" t="str">
        <f>IF(OR(L220="P207",AND(H220&gt;=0.7,G220=0)),"REVIEW","STANDARD")</f>
        <v>STANDARD</v>
      </c>
    </row>
    <row r="221" spans="1:15">
      <c r="A221" s="42" t="s">
        <v>557</v>
      </c>
      <c r="B221" s="61" t="s">
        <v>342</v>
      </c>
      <c r="C221" s="43" t="s">
        <v>311</v>
      </c>
      <c r="D221" s="43" t="s">
        <v>312</v>
      </c>
      <c r="E221" s="43" t="s">
        <v>349</v>
      </c>
      <c r="F221" s="43" t="s">
        <v>347</v>
      </c>
      <c r="G221" s="43">
        <v>1</v>
      </c>
      <c r="H221" s="53">
        <v>0.66478725634241365</v>
      </c>
      <c r="I221" s="43">
        <v>462</v>
      </c>
      <c r="J221" s="53">
        <v>0.42302878598247806</v>
      </c>
      <c r="K221" s="58">
        <f>--(H221&gt;='01_PARAMETERS'!$B$7)</f>
        <v>0</v>
      </c>
      <c r="L221" s="58" t="str">
        <f>IF(J221&gt;='01_PARAMETERS'!$B$8,"P208",IF(J221&gt;=0.7,"P209",IF(J221&gt;=0.4,"P210","P211")))</f>
        <v>P210</v>
      </c>
      <c r="M221" s="58" t="str">
        <f>IF(AND(H221&gt;='01_PARAMETERS'!$B$7,F221="High-potential omnichannel"),"Hybrid sequence",IF(H221&gt;='01_PARAMETERS'!$B$7,"Remote call",IF(J221&gt;=0.7,"Approved email","Monitor")))</f>
        <v>Monitor</v>
      </c>
      <c r="N221" s="58" t="str">
        <f t="shared" si="3"/>
        <v>High</v>
      </c>
      <c r="O221" s="73" t="str">
        <f>IF(OR(L221="P208",AND(H221&gt;=0.7,G221=0)),"REVIEW","STANDARD")</f>
        <v>STANDARD</v>
      </c>
    </row>
    <row r="222" spans="1:15">
      <c r="A222" s="42" t="s">
        <v>558</v>
      </c>
      <c r="B222" s="61" t="s">
        <v>342</v>
      </c>
      <c r="C222" s="43" t="s">
        <v>292</v>
      </c>
      <c r="D222" s="43" t="s">
        <v>286</v>
      </c>
      <c r="E222" s="43" t="s">
        <v>349</v>
      </c>
      <c r="F222" s="43" t="s">
        <v>344</v>
      </c>
      <c r="G222" s="43">
        <v>1</v>
      </c>
      <c r="H222" s="53">
        <v>0.89708000224440132</v>
      </c>
      <c r="I222" s="43">
        <v>81</v>
      </c>
      <c r="J222" s="53">
        <v>0.89987484355444303</v>
      </c>
      <c r="K222" s="58">
        <f>--(H222&gt;='01_PARAMETERS'!$B$7)</f>
        <v>1</v>
      </c>
      <c r="L222" s="58" t="str">
        <f>IF(J222&gt;='01_PARAMETERS'!$B$8,"P209",IF(J222&gt;=0.7,"P210",IF(J222&gt;=0.4,"P211","P212")))</f>
        <v>P210</v>
      </c>
      <c r="M222" s="58" t="str">
        <f>IF(AND(H222&gt;='01_PARAMETERS'!$B$7,F222="High-potential omnichannel"),"Hybrid sequence",IF(H222&gt;='01_PARAMETERS'!$B$7,"Remote call",IF(J222&gt;=0.7,"Approved email","Monitor")))</f>
        <v>Remote call</v>
      </c>
      <c r="N222" s="58" t="str">
        <f t="shared" si="3"/>
        <v>Very high</v>
      </c>
      <c r="O222" s="73" t="str">
        <f>IF(OR(L222="P209",AND(H222&gt;=0.7,G222=0)),"REVIEW","STANDARD")</f>
        <v>STANDARD</v>
      </c>
    </row>
    <row r="223" spans="1:15">
      <c r="A223" s="42" t="s">
        <v>559</v>
      </c>
      <c r="B223" s="61" t="s">
        <v>342</v>
      </c>
      <c r="C223" s="43" t="s">
        <v>275</v>
      </c>
      <c r="D223" s="43" t="s">
        <v>276</v>
      </c>
      <c r="E223" s="43" t="s">
        <v>349</v>
      </c>
      <c r="F223" s="43" t="s">
        <v>344</v>
      </c>
      <c r="G223" s="43">
        <v>1</v>
      </c>
      <c r="H223" s="53">
        <v>0.84819216816659404</v>
      </c>
      <c r="I223" s="43">
        <v>161</v>
      </c>
      <c r="J223" s="53">
        <v>0.79974968710888605</v>
      </c>
      <c r="K223" s="58">
        <f>--(H223&gt;='01_PARAMETERS'!$B$7)</f>
        <v>1</v>
      </c>
      <c r="L223" s="58" t="str">
        <f>IF(J223&gt;='01_PARAMETERS'!$B$8,"P210",IF(J223&gt;=0.7,"P211",IF(J223&gt;=0.4,"P212","P213")))</f>
        <v>P211</v>
      </c>
      <c r="M223" s="58" t="str">
        <f>IF(AND(H223&gt;='01_PARAMETERS'!$B$7,F223="High-potential omnichannel"),"Hybrid sequence",IF(H223&gt;='01_PARAMETERS'!$B$7,"Remote call",IF(J223&gt;=0.7,"Approved email","Monitor")))</f>
        <v>Remote call</v>
      </c>
      <c r="N223" s="58" t="str">
        <f t="shared" si="3"/>
        <v>Very high</v>
      </c>
      <c r="O223" s="73" t="str">
        <f>IF(OR(L223="P210",AND(H223&gt;=0.7,G223=0)),"REVIEW","STANDARD")</f>
        <v>STANDARD</v>
      </c>
    </row>
    <row r="224" spans="1:15">
      <c r="A224" s="42" t="s">
        <v>560</v>
      </c>
      <c r="B224" s="61" t="s">
        <v>342</v>
      </c>
      <c r="C224" s="43" t="s">
        <v>297</v>
      </c>
      <c r="D224" s="43" t="s">
        <v>298</v>
      </c>
      <c r="E224" s="43" t="s">
        <v>353</v>
      </c>
      <c r="F224" s="43" t="s">
        <v>344</v>
      </c>
      <c r="G224" s="43">
        <v>0</v>
      </c>
      <c r="H224" s="53">
        <v>0.47350708788933898</v>
      </c>
      <c r="I224" s="43">
        <v>670</v>
      </c>
      <c r="J224" s="53">
        <v>0.16270337922403</v>
      </c>
      <c r="K224" s="58">
        <f>--(H224&gt;='01_PARAMETERS'!$B$7)</f>
        <v>0</v>
      </c>
      <c r="L224" s="58" t="str">
        <f>IF(J224&gt;='01_PARAMETERS'!$B$8,"P211",IF(J224&gt;=0.7,"P212",IF(J224&gt;=0.4,"P213","P214")))</f>
        <v>P214</v>
      </c>
      <c r="M224" s="58" t="str">
        <f>IF(AND(H224&gt;='01_PARAMETERS'!$B$7,F224="High-potential omnichannel"),"Hybrid sequence",IF(H224&gt;='01_PARAMETERS'!$B$7,"Remote call",IF(J224&gt;=0.7,"Approved email","Monitor")))</f>
        <v>Monitor</v>
      </c>
      <c r="N224" s="58" t="str">
        <f t="shared" si="3"/>
        <v>Medium</v>
      </c>
      <c r="O224" s="73" t="str">
        <f>IF(OR(L224="P211",AND(H224&gt;=0.7,G224=0)),"REVIEW","STANDARD")</f>
        <v>STANDARD</v>
      </c>
    </row>
    <row r="225" spans="1:15">
      <c r="A225" s="42" t="s">
        <v>561</v>
      </c>
      <c r="B225" s="61" t="s">
        <v>342</v>
      </c>
      <c r="C225" s="43" t="s">
        <v>278</v>
      </c>
      <c r="D225" s="43" t="s">
        <v>276</v>
      </c>
      <c r="E225" s="43" t="s">
        <v>349</v>
      </c>
      <c r="F225" s="43" t="s">
        <v>344</v>
      </c>
      <c r="G225" s="43">
        <v>0</v>
      </c>
      <c r="H225" s="53">
        <v>0.3915510414450194</v>
      </c>
      <c r="I225" s="43">
        <v>727</v>
      </c>
      <c r="J225" s="53">
        <v>9.1364205256570741E-2</v>
      </c>
      <c r="K225" s="58">
        <f>--(H225&gt;='01_PARAMETERS'!$B$7)</f>
        <v>0</v>
      </c>
      <c r="L225" s="58" t="str">
        <f>IF(J225&gt;='01_PARAMETERS'!$B$8,"P212",IF(J225&gt;=0.7,"P213",IF(J225&gt;=0.4,"P214","P215")))</f>
        <v>P215</v>
      </c>
      <c r="M225" s="58" t="str">
        <f>IF(AND(H225&gt;='01_PARAMETERS'!$B$7,F225="High-potential omnichannel"),"Hybrid sequence",IF(H225&gt;='01_PARAMETERS'!$B$7,"Remote call",IF(J225&gt;=0.7,"Approved email","Monitor")))</f>
        <v>Monitor</v>
      </c>
      <c r="N225" s="58" t="str">
        <f t="shared" si="3"/>
        <v>Low</v>
      </c>
      <c r="O225" s="73" t="str">
        <f>IF(OR(L225="P212",AND(H225&gt;=0.7,G225=0)),"REVIEW","STANDARD")</f>
        <v>STANDARD</v>
      </c>
    </row>
    <row r="226" spans="1:15">
      <c r="A226" s="42" t="s">
        <v>562</v>
      </c>
      <c r="B226" s="61" t="s">
        <v>342</v>
      </c>
      <c r="C226" s="43" t="s">
        <v>299</v>
      </c>
      <c r="D226" s="43" t="s">
        <v>298</v>
      </c>
      <c r="E226" s="43" t="s">
        <v>349</v>
      </c>
      <c r="F226" s="43" t="s">
        <v>350</v>
      </c>
      <c r="G226" s="43">
        <v>0</v>
      </c>
      <c r="H226" s="53">
        <v>0.6377014701925986</v>
      </c>
      <c r="I226" s="43">
        <v>495</v>
      </c>
      <c r="J226" s="53">
        <v>0.38172715894868581</v>
      </c>
      <c r="K226" s="58">
        <f>--(H226&gt;='01_PARAMETERS'!$B$7)</f>
        <v>0</v>
      </c>
      <c r="L226" s="58" t="str">
        <f>IF(J226&gt;='01_PARAMETERS'!$B$8,"P213",IF(J226&gt;=0.7,"P214",IF(J226&gt;=0.4,"P215","P216")))</f>
        <v>P216</v>
      </c>
      <c r="M226" s="58" t="str">
        <f>IF(AND(H226&gt;='01_PARAMETERS'!$B$7,F226="High-potential omnichannel"),"Hybrid sequence",IF(H226&gt;='01_PARAMETERS'!$B$7,"Remote call",IF(J226&gt;=0.7,"Approved email","Monitor")))</f>
        <v>Monitor</v>
      </c>
      <c r="N226" s="58" t="str">
        <f t="shared" si="3"/>
        <v>High</v>
      </c>
      <c r="O226" s="73" t="str">
        <f>IF(OR(L226="P213",AND(H226&gt;=0.7,G226=0)),"REVIEW","STANDARD")</f>
        <v>STANDARD</v>
      </c>
    </row>
    <row r="227" spans="1:15">
      <c r="A227" s="42" t="s">
        <v>563</v>
      </c>
      <c r="B227" s="61" t="s">
        <v>342</v>
      </c>
      <c r="C227" s="43" t="s">
        <v>261</v>
      </c>
      <c r="D227" s="43" t="s">
        <v>244</v>
      </c>
      <c r="E227" s="43" t="s">
        <v>349</v>
      </c>
      <c r="F227" s="43" t="s">
        <v>347</v>
      </c>
      <c r="G227" s="43">
        <v>0</v>
      </c>
      <c r="H227" s="53">
        <v>0.60508483413546432</v>
      </c>
      <c r="I227" s="43">
        <v>540</v>
      </c>
      <c r="J227" s="53">
        <v>0.32540675844806011</v>
      </c>
      <c r="K227" s="58">
        <f>--(H227&gt;='01_PARAMETERS'!$B$7)</f>
        <v>0</v>
      </c>
      <c r="L227" s="58" t="str">
        <f>IF(J227&gt;='01_PARAMETERS'!$B$8,"P214",IF(J227&gt;=0.7,"P215",IF(J227&gt;=0.4,"P216","P217")))</f>
        <v>P217</v>
      </c>
      <c r="M227" s="58" t="str">
        <f>IF(AND(H227&gt;='01_PARAMETERS'!$B$7,F227="High-potential omnichannel"),"Hybrid sequence",IF(H227&gt;='01_PARAMETERS'!$B$7,"Remote call",IF(J227&gt;=0.7,"Approved email","Monitor")))</f>
        <v>Monitor</v>
      </c>
      <c r="N227" s="58" t="str">
        <f t="shared" si="3"/>
        <v>High</v>
      </c>
      <c r="O227" s="73" t="str">
        <f>IF(OR(L227="P214",AND(H227&gt;=0.7,G227=0)),"REVIEW","STANDARD")</f>
        <v>STANDARD</v>
      </c>
    </row>
    <row r="228" spans="1:15">
      <c r="A228" s="42" t="s">
        <v>564</v>
      </c>
      <c r="B228" s="61" t="s">
        <v>342</v>
      </c>
      <c r="C228" s="43" t="s">
        <v>284</v>
      </c>
      <c r="D228" s="43" t="s">
        <v>281</v>
      </c>
      <c r="E228" s="43" t="s">
        <v>369</v>
      </c>
      <c r="F228" s="43" t="s">
        <v>344</v>
      </c>
      <c r="G228" s="43">
        <v>1</v>
      </c>
      <c r="H228" s="53">
        <v>0.9345200297080144</v>
      </c>
      <c r="I228" s="43">
        <v>29</v>
      </c>
      <c r="J228" s="53">
        <v>0.96495619524405507</v>
      </c>
      <c r="K228" s="58">
        <f>--(H228&gt;='01_PARAMETERS'!$B$7)</f>
        <v>1</v>
      </c>
      <c r="L228" s="58" t="str">
        <f>IF(J228&gt;='01_PARAMETERS'!$B$8,"P215",IF(J228&gt;=0.7,"P216",IF(J228&gt;=0.4,"P217","P218")))</f>
        <v>P215</v>
      </c>
      <c r="M228" s="58" t="str">
        <f>IF(AND(H228&gt;='01_PARAMETERS'!$B$7,F228="High-potential omnichannel"),"Hybrid sequence",IF(H228&gt;='01_PARAMETERS'!$B$7,"Remote call",IF(J228&gt;=0.7,"Approved email","Monitor")))</f>
        <v>Remote call</v>
      </c>
      <c r="N228" s="58" t="str">
        <f t="shared" si="3"/>
        <v>Very high</v>
      </c>
      <c r="O228" s="73" t="str">
        <f>IF(OR(L228="P215",AND(H228&gt;=0.7,G228=0)),"REVIEW","STANDARD")</f>
        <v>REVIEW</v>
      </c>
    </row>
    <row r="229" spans="1:15">
      <c r="A229" s="42" t="s">
        <v>565</v>
      </c>
      <c r="B229" s="61" t="s">
        <v>342</v>
      </c>
      <c r="C229" s="43" t="s">
        <v>271</v>
      </c>
      <c r="D229" s="43" t="s">
        <v>270</v>
      </c>
      <c r="E229" s="43" t="s">
        <v>346</v>
      </c>
      <c r="F229" s="43" t="s">
        <v>350</v>
      </c>
      <c r="G229" s="43">
        <v>1</v>
      </c>
      <c r="H229" s="53">
        <v>0.70040063554672838</v>
      </c>
      <c r="I229" s="43">
        <v>411</v>
      </c>
      <c r="J229" s="53">
        <v>0.4868585732165206</v>
      </c>
      <c r="K229" s="58">
        <f>--(H229&gt;='01_PARAMETERS'!$B$7)</f>
        <v>1</v>
      </c>
      <c r="L229" s="58" t="str">
        <f>IF(J229&gt;='01_PARAMETERS'!$B$8,"P216",IF(J229&gt;=0.7,"P217",IF(J229&gt;=0.4,"P218","P219")))</f>
        <v>P218</v>
      </c>
      <c r="M229" s="58" t="str">
        <f>IF(AND(H229&gt;='01_PARAMETERS'!$B$7,F229="High-potential omnichannel"),"Hybrid sequence",IF(H229&gt;='01_PARAMETERS'!$B$7,"Remote call",IF(J229&gt;=0.7,"Approved email","Monitor")))</f>
        <v>Hybrid sequence</v>
      </c>
      <c r="N229" s="58" t="str">
        <f t="shared" si="3"/>
        <v>High</v>
      </c>
      <c r="O229" s="73" t="str">
        <f>IF(OR(L229="P216",AND(H229&gt;=0.7,G229=0)),"REVIEW","STANDARD")</f>
        <v>STANDARD</v>
      </c>
    </row>
    <row r="230" spans="1:15">
      <c r="A230" s="42" t="s">
        <v>566</v>
      </c>
      <c r="B230" s="61" t="s">
        <v>342</v>
      </c>
      <c r="C230" s="43" t="s">
        <v>279</v>
      </c>
      <c r="D230" s="43" t="s">
        <v>276</v>
      </c>
      <c r="E230" s="43" t="s">
        <v>353</v>
      </c>
      <c r="F230" s="43" t="s">
        <v>347</v>
      </c>
      <c r="G230" s="43">
        <v>1</v>
      </c>
      <c r="H230" s="53">
        <v>0.8494226881577287</v>
      </c>
      <c r="I230" s="43">
        <v>159</v>
      </c>
      <c r="J230" s="53">
        <v>0.80225281602002507</v>
      </c>
      <c r="K230" s="58">
        <f>--(H230&gt;='01_PARAMETERS'!$B$7)</f>
        <v>1</v>
      </c>
      <c r="L230" s="58" t="str">
        <f>IF(J230&gt;='01_PARAMETERS'!$B$8,"P217",IF(J230&gt;=0.7,"P218",IF(J230&gt;=0.4,"P219","P220")))</f>
        <v>P218</v>
      </c>
      <c r="M230" s="58" t="str">
        <f>IF(AND(H230&gt;='01_PARAMETERS'!$B$7,F230="High-potential omnichannel"),"Hybrid sequence",IF(H230&gt;='01_PARAMETERS'!$B$7,"Remote call",IF(J230&gt;=0.7,"Approved email","Monitor")))</f>
        <v>Remote call</v>
      </c>
      <c r="N230" s="58" t="str">
        <f t="shared" si="3"/>
        <v>Very high</v>
      </c>
      <c r="O230" s="73" t="str">
        <f>IF(OR(L230="P217",AND(H230&gt;=0.7,G230=0)),"REVIEW","STANDARD")</f>
        <v>STANDARD</v>
      </c>
    </row>
    <row r="231" spans="1:15">
      <c r="A231" s="42" t="s">
        <v>567</v>
      </c>
      <c r="B231" s="61" t="s">
        <v>342</v>
      </c>
      <c r="C231" s="43" t="s">
        <v>267</v>
      </c>
      <c r="D231" s="43" t="s">
        <v>266</v>
      </c>
      <c r="E231" s="43" t="s">
        <v>343</v>
      </c>
      <c r="F231" s="43" t="s">
        <v>347</v>
      </c>
      <c r="G231" s="43">
        <v>1</v>
      </c>
      <c r="H231" s="53">
        <v>0.78132899044828807</v>
      </c>
      <c r="I231" s="43">
        <v>289</v>
      </c>
      <c r="J231" s="53">
        <v>0.63954943679599507</v>
      </c>
      <c r="K231" s="58">
        <f>--(H231&gt;='01_PARAMETERS'!$B$7)</f>
        <v>1</v>
      </c>
      <c r="L231" s="58" t="str">
        <f>IF(J231&gt;='01_PARAMETERS'!$B$8,"P218",IF(J231&gt;=0.7,"P219",IF(J231&gt;=0.4,"P220","P221")))</f>
        <v>P220</v>
      </c>
      <c r="M231" s="58" t="str">
        <f>IF(AND(H231&gt;='01_PARAMETERS'!$B$7,F231="High-potential omnichannel"),"Hybrid sequence",IF(H231&gt;='01_PARAMETERS'!$B$7,"Remote call",IF(J231&gt;=0.7,"Approved email","Monitor")))</f>
        <v>Remote call</v>
      </c>
      <c r="N231" s="58" t="str">
        <f t="shared" si="3"/>
        <v>High</v>
      </c>
      <c r="O231" s="73" t="str">
        <f>IF(OR(L231="P218",AND(H231&gt;=0.7,G231=0)),"REVIEW","STANDARD")</f>
        <v>STANDARD</v>
      </c>
    </row>
    <row r="232" spans="1:15">
      <c r="A232" s="42" t="s">
        <v>568</v>
      </c>
      <c r="B232" s="61" t="s">
        <v>342</v>
      </c>
      <c r="C232" s="43" t="s">
        <v>272</v>
      </c>
      <c r="D232" s="43" t="s">
        <v>273</v>
      </c>
      <c r="E232" s="43" t="s">
        <v>353</v>
      </c>
      <c r="F232" s="43" t="s">
        <v>350</v>
      </c>
      <c r="G232" s="43">
        <v>1</v>
      </c>
      <c r="H232" s="53">
        <v>0.86953608486611156</v>
      </c>
      <c r="I232" s="43">
        <v>128</v>
      </c>
      <c r="J232" s="53">
        <v>0.84105131414267831</v>
      </c>
      <c r="K232" s="58">
        <f>--(H232&gt;='01_PARAMETERS'!$B$7)</f>
        <v>1</v>
      </c>
      <c r="L232" s="58" t="str">
        <f>IF(J232&gt;='01_PARAMETERS'!$B$8,"P219",IF(J232&gt;=0.7,"P220",IF(J232&gt;=0.4,"P221","P222")))</f>
        <v>P220</v>
      </c>
      <c r="M232" s="58" t="str">
        <f>IF(AND(H232&gt;='01_PARAMETERS'!$B$7,F232="High-potential omnichannel"),"Hybrid sequence",IF(H232&gt;='01_PARAMETERS'!$B$7,"Remote call",IF(J232&gt;=0.7,"Approved email","Monitor")))</f>
        <v>Hybrid sequence</v>
      </c>
      <c r="N232" s="58" t="str">
        <f t="shared" si="3"/>
        <v>Very high</v>
      </c>
      <c r="O232" s="73" t="str">
        <f>IF(OR(L232="P219",AND(H232&gt;=0.7,G232=0)),"REVIEW","STANDARD")</f>
        <v>STANDARD</v>
      </c>
    </row>
    <row r="233" spans="1:15">
      <c r="A233" s="42" t="s">
        <v>569</v>
      </c>
      <c r="B233" s="61" t="s">
        <v>342</v>
      </c>
      <c r="C233" s="43" t="s">
        <v>262</v>
      </c>
      <c r="D233" s="43" t="s">
        <v>263</v>
      </c>
      <c r="E233" s="43" t="s">
        <v>349</v>
      </c>
      <c r="F233" s="43" t="s">
        <v>350</v>
      </c>
      <c r="G233" s="43">
        <v>0</v>
      </c>
      <c r="H233" s="53">
        <v>0.70921584963705286</v>
      </c>
      <c r="I233" s="43">
        <v>393</v>
      </c>
      <c r="J233" s="53">
        <v>0.50938673341677099</v>
      </c>
      <c r="K233" s="58">
        <f>--(H233&gt;='01_PARAMETERS'!$B$7)</f>
        <v>1</v>
      </c>
      <c r="L233" s="58" t="str">
        <f>IF(J233&gt;='01_PARAMETERS'!$B$8,"P220",IF(J233&gt;=0.7,"P221",IF(J233&gt;=0.4,"P222","P223")))</f>
        <v>P222</v>
      </c>
      <c r="M233" s="58" t="str">
        <f>IF(AND(H233&gt;='01_PARAMETERS'!$B$7,F233="High-potential omnichannel"),"Hybrid sequence",IF(H233&gt;='01_PARAMETERS'!$B$7,"Remote call",IF(J233&gt;=0.7,"Approved email","Monitor")))</f>
        <v>Hybrid sequence</v>
      </c>
      <c r="N233" s="58" t="str">
        <f t="shared" si="3"/>
        <v>High</v>
      </c>
      <c r="O233" s="73" t="str">
        <f>IF(OR(L233="P220",AND(H233&gt;=0.7,G233=0)),"REVIEW","STANDARD")</f>
        <v>REVIEW</v>
      </c>
    </row>
    <row r="234" spans="1:15">
      <c r="A234" s="42" t="s">
        <v>570</v>
      </c>
      <c r="B234" s="61" t="s">
        <v>342</v>
      </c>
      <c r="C234" s="43" t="s">
        <v>261</v>
      </c>
      <c r="D234" s="43" t="s">
        <v>244</v>
      </c>
      <c r="E234" s="43" t="s">
        <v>353</v>
      </c>
      <c r="F234" s="43" t="s">
        <v>344</v>
      </c>
      <c r="G234" s="43">
        <v>0</v>
      </c>
      <c r="H234" s="53">
        <v>0.64491669421707853</v>
      </c>
      <c r="I234" s="43">
        <v>486</v>
      </c>
      <c r="J234" s="53">
        <v>0.39299123904881106</v>
      </c>
      <c r="K234" s="58">
        <f>--(H234&gt;='01_PARAMETERS'!$B$7)</f>
        <v>0</v>
      </c>
      <c r="L234" s="58" t="str">
        <f>IF(J234&gt;='01_PARAMETERS'!$B$8,"P221",IF(J234&gt;=0.7,"P222",IF(J234&gt;=0.4,"P223","P224")))</f>
        <v>P224</v>
      </c>
      <c r="M234" s="58" t="str">
        <f>IF(AND(H234&gt;='01_PARAMETERS'!$B$7,F234="High-potential omnichannel"),"Hybrid sequence",IF(H234&gt;='01_PARAMETERS'!$B$7,"Remote call",IF(J234&gt;=0.7,"Approved email","Monitor")))</f>
        <v>Monitor</v>
      </c>
      <c r="N234" s="58" t="str">
        <f t="shared" si="3"/>
        <v>High</v>
      </c>
      <c r="O234" s="73" t="str">
        <f>IF(OR(L234="P221",AND(H234&gt;=0.7,G234=0)),"REVIEW","STANDARD")</f>
        <v>STANDARD</v>
      </c>
    </row>
    <row r="235" spans="1:15">
      <c r="A235" s="42" t="s">
        <v>571</v>
      </c>
      <c r="B235" s="61" t="s">
        <v>342</v>
      </c>
      <c r="C235" s="43" t="s">
        <v>314</v>
      </c>
      <c r="D235" s="43" t="s">
        <v>312</v>
      </c>
      <c r="E235" s="43" t="s">
        <v>349</v>
      </c>
      <c r="F235" s="43" t="s">
        <v>344</v>
      </c>
      <c r="G235" s="43">
        <v>0</v>
      </c>
      <c r="H235" s="53">
        <v>0.78081500885347366</v>
      </c>
      <c r="I235" s="43">
        <v>291</v>
      </c>
      <c r="J235" s="53">
        <v>0.63704630788485606</v>
      </c>
      <c r="K235" s="58">
        <f>--(H235&gt;='01_PARAMETERS'!$B$7)</f>
        <v>1</v>
      </c>
      <c r="L235" s="58" t="str">
        <f>IF(J235&gt;='01_PARAMETERS'!$B$8,"P222",IF(J235&gt;=0.7,"P223",IF(J235&gt;=0.4,"P224","P225")))</f>
        <v>P224</v>
      </c>
      <c r="M235" s="58" t="str">
        <f>IF(AND(H235&gt;='01_PARAMETERS'!$B$7,F235="High-potential omnichannel"),"Hybrid sequence",IF(H235&gt;='01_PARAMETERS'!$B$7,"Remote call",IF(J235&gt;=0.7,"Approved email","Monitor")))</f>
        <v>Remote call</v>
      </c>
      <c r="N235" s="58" t="str">
        <f t="shared" si="3"/>
        <v>High</v>
      </c>
      <c r="O235" s="73" t="str">
        <f>IF(OR(L235="P222",AND(H235&gt;=0.7,G235=0)),"REVIEW","STANDARD")</f>
        <v>REVIEW</v>
      </c>
    </row>
    <row r="236" spans="1:15">
      <c r="A236" s="42" t="s">
        <v>572</v>
      </c>
      <c r="B236" s="61" t="s">
        <v>342</v>
      </c>
      <c r="C236" s="43" t="s">
        <v>279</v>
      </c>
      <c r="D236" s="43" t="s">
        <v>276</v>
      </c>
      <c r="E236" s="43" t="s">
        <v>353</v>
      </c>
      <c r="F236" s="43" t="s">
        <v>347</v>
      </c>
      <c r="G236" s="43">
        <v>1</v>
      </c>
      <c r="H236" s="53">
        <v>0.81978851666110875</v>
      </c>
      <c r="I236" s="43">
        <v>217</v>
      </c>
      <c r="J236" s="53">
        <v>0.72966207759699619</v>
      </c>
      <c r="K236" s="58">
        <f>--(H236&gt;='01_PARAMETERS'!$B$7)</f>
        <v>1</v>
      </c>
      <c r="L236" s="58" t="str">
        <f>IF(J236&gt;='01_PARAMETERS'!$B$8,"P223",IF(J236&gt;=0.7,"P224",IF(J236&gt;=0.4,"P225","P226")))</f>
        <v>P224</v>
      </c>
      <c r="M236" s="58" t="str">
        <f>IF(AND(H236&gt;='01_PARAMETERS'!$B$7,F236="High-potential omnichannel"),"Hybrid sequence",IF(H236&gt;='01_PARAMETERS'!$B$7,"Remote call",IF(J236&gt;=0.7,"Approved email","Monitor")))</f>
        <v>Remote call</v>
      </c>
      <c r="N236" s="58" t="str">
        <f t="shared" si="3"/>
        <v>Very high</v>
      </c>
      <c r="O236" s="73" t="str">
        <f>IF(OR(L236="P223",AND(H236&gt;=0.7,G236=0)),"REVIEW","STANDARD")</f>
        <v>STANDARD</v>
      </c>
    </row>
    <row r="237" spans="1:15">
      <c r="A237" s="42" t="s">
        <v>573</v>
      </c>
      <c r="B237" s="61" t="s">
        <v>342</v>
      </c>
      <c r="C237" s="43" t="s">
        <v>279</v>
      </c>
      <c r="D237" s="43" t="s">
        <v>276</v>
      </c>
      <c r="E237" s="43" t="s">
        <v>346</v>
      </c>
      <c r="F237" s="43" t="s">
        <v>347</v>
      </c>
      <c r="G237" s="43">
        <v>0</v>
      </c>
      <c r="H237" s="53">
        <v>0.71927959683130249</v>
      </c>
      <c r="I237" s="43">
        <v>379</v>
      </c>
      <c r="J237" s="53">
        <v>0.52690863579474345</v>
      </c>
      <c r="K237" s="58">
        <f>--(H237&gt;='01_PARAMETERS'!$B$7)</f>
        <v>1</v>
      </c>
      <c r="L237" s="58" t="str">
        <f>IF(J237&gt;='01_PARAMETERS'!$B$8,"P224",IF(J237&gt;=0.7,"P225",IF(J237&gt;=0.4,"P226","P227")))</f>
        <v>P226</v>
      </c>
      <c r="M237" s="58" t="str">
        <f>IF(AND(H237&gt;='01_PARAMETERS'!$B$7,F237="High-potential omnichannel"),"Hybrid sequence",IF(H237&gt;='01_PARAMETERS'!$B$7,"Remote call",IF(J237&gt;=0.7,"Approved email","Monitor")))</f>
        <v>Remote call</v>
      </c>
      <c r="N237" s="58" t="str">
        <f t="shared" si="3"/>
        <v>High</v>
      </c>
      <c r="O237" s="73" t="str">
        <f>IF(OR(L237="P224",AND(H237&gt;=0.7,G237=0)),"REVIEW","STANDARD")</f>
        <v>REVIEW</v>
      </c>
    </row>
    <row r="238" spans="1:15">
      <c r="A238" s="42" t="s">
        <v>574</v>
      </c>
      <c r="B238" s="61" t="s">
        <v>342</v>
      </c>
      <c r="C238" s="43" t="s">
        <v>313</v>
      </c>
      <c r="D238" s="43" t="s">
        <v>312</v>
      </c>
      <c r="E238" s="43" t="s">
        <v>353</v>
      </c>
      <c r="F238" s="43" t="s">
        <v>350</v>
      </c>
      <c r="G238" s="43">
        <v>0</v>
      </c>
      <c r="H238" s="53">
        <v>0.63787379462398697</v>
      </c>
      <c r="I238" s="43">
        <v>494</v>
      </c>
      <c r="J238" s="53">
        <v>0.38297872340425532</v>
      </c>
      <c r="K238" s="58">
        <f>--(H238&gt;='01_PARAMETERS'!$B$7)</f>
        <v>0</v>
      </c>
      <c r="L238" s="58" t="str">
        <f>IF(J238&gt;='01_PARAMETERS'!$B$8,"P225",IF(J238&gt;=0.7,"P226",IF(J238&gt;=0.4,"P227","P228")))</f>
        <v>P228</v>
      </c>
      <c r="M238" s="58" t="str">
        <f>IF(AND(H238&gt;='01_PARAMETERS'!$B$7,F238="High-potential omnichannel"),"Hybrid sequence",IF(H238&gt;='01_PARAMETERS'!$B$7,"Remote call",IF(J238&gt;=0.7,"Approved email","Monitor")))</f>
        <v>Monitor</v>
      </c>
      <c r="N238" s="58" t="str">
        <f t="shared" si="3"/>
        <v>High</v>
      </c>
      <c r="O238" s="73" t="str">
        <f>IF(OR(L238="P225",AND(H238&gt;=0.7,G238=0)),"REVIEW","STANDARD")</f>
        <v>STANDARD</v>
      </c>
    </row>
    <row r="239" spans="1:15">
      <c r="A239" s="42" t="s">
        <v>575</v>
      </c>
      <c r="B239" s="61" t="s">
        <v>342</v>
      </c>
      <c r="C239" s="43" t="s">
        <v>277</v>
      </c>
      <c r="D239" s="43" t="s">
        <v>276</v>
      </c>
      <c r="E239" s="43" t="s">
        <v>349</v>
      </c>
      <c r="F239" s="43" t="s">
        <v>347</v>
      </c>
      <c r="G239" s="43">
        <v>0</v>
      </c>
      <c r="H239" s="53">
        <v>0.61779035866122656</v>
      </c>
      <c r="I239" s="43">
        <v>527</v>
      </c>
      <c r="J239" s="53">
        <v>0.34167709637046306</v>
      </c>
      <c r="K239" s="58">
        <f>--(H239&gt;='01_PARAMETERS'!$B$7)</f>
        <v>0</v>
      </c>
      <c r="L239" s="58" t="str">
        <f>IF(J239&gt;='01_PARAMETERS'!$B$8,"P226",IF(J239&gt;=0.7,"P227",IF(J239&gt;=0.4,"P228","P229")))</f>
        <v>P229</v>
      </c>
      <c r="M239" s="58" t="str">
        <f>IF(AND(H239&gt;='01_PARAMETERS'!$B$7,F239="High-potential omnichannel"),"Hybrid sequence",IF(H239&gt;='01_PARAMETERS'!$B$7,"Remote call",IF(J239&gt;=0.7,"Approved email","Monitor")))</f>
        <v>Monitor</v>
      </c>
      <c r="N239" s="58" t="str">
        <f t="shared" si="3"/>
        <v>High</v>
      </c>
      <c r="O239" s="73" t="str">
        <f>IF(OR(L239="P226",AND(H239&gt;=0.7,G239=0)),"REVIEW","STANDARD")</f>
        <v>STANDARD</v>
      </c>
    </row>
    <row r="240" spans="1:15">
      <c r="A240" s="42" t="s">
        <v>576</v>
      </c>
      <c r="B240" s="61" t="s">
        <v>342</v>
      </c>
      <c r="C240" s="43" t="s">
        <v>259</v>
      </c>
      <c r="D240" s="43" t="s">
        <v>244</v>
      </c>
      <c r="E240" s="43" t="s">
        <v>353</v>
      </c>
      <c r="F240" s="43" t="s">
        <v>344</v>
      </c>
      <c r="G240" s="43">
        <v>1</v>
      </c>
      <c r="H240" s="53">
        <v>0.77361857021514913</v>
      </c>
      <c r="I240" s="43">
        <v>299</v>
      </c>
      <c r="J240" s="53">
        <v>0.62703379224030042</v>
      </c>
      <c r="K240" s="58">
        <f>--(H240&gt;='01_PARAMETERS'!$B$7)</f>
        <v>1</v>
      </c>
      <c r="L240" s="58" t="str">
        <f>IF(J240&gt;='01_PARAMETERS'!$B$8,"P227",IF(J240&gt;=0.7,"P228",IF(J240&gt;=0.4,"P229","P230")))</f>
        <v>P229</v>
      </c>
      <c r="M240" s="58" t="str">
        <f>IF(AND(H240&gt;='01_PARAMETERS'!$B$7,F240="High-potential omnichannel"),"Hybrid sequence",IF(H240&gt;='01_PARAMETERS'!$B$7,"Remote call",IF(J240&gt;=0.7,"Approved email","Monitor")))</f>
        <v>Remote call</v>
      </c>
      <c r="N240" s="58" t="str">
        <f t="shared" si="3"/>
        <v>High</v>
      </c>
      <c r="O240" s="73" t="str">
        <f>IF(OR(L240="P227",AND(H240&gt;=0.7,G240=0)),"REVIEW","STANDARD")</f>
        <v>STANDARD</v>
      </c>
    </row>
    <row r="241" spans="1:15">
      <c r="A241" s="42" t="s">
        <v>577</v>
      </c>
      <c r="B241" s="61" t="s">
        <v>342</v>
      </c>
      <c r="C241" s="43" t="s">
        <v>277</v>
      </c>
      <c r="D241" s="43" t="s">
        <v>276</v>
      </c>
      <c r="E241" s="43" t="s">
        <v>343</v>
      </c>
      <c r="F241" s="43" t="s">
        <v>344</v>
      </c>
      <c r="G241" s="43">
        <v>1</v>
      </c>
      <c r="H241" s="53">
        <v>0.96025163971909933</v>
      </c>
      <c r="I241" s="43">
        <v>6</v>
      </c>
      <c r="J241" s="53">
        <v>0.99374217772215268</v>
      </c>
      <c r="K241" s="58">
        <f>--(H241&gt;='01_PARAMETERS'!$B$7)</f>
        <v>1</v>
      </c>
      <c r="L241" s="58" t="str">
        <f>IF(J241&gt;='01_PARAMETERS'!$B$8,"P228",IF(J241&gt;=0.7,"P229",IF(J241&gt;=0.4,"P230","P231")))</f>
        <v>P228</v>
      </c>
      <c r="M241" s="58" t="str">
        <f>IF(AND(H241&gt;='01_PARAMETERS'!$B$7,F241="High-potential omnichannel"),"Hybrid sequence",IF(H241&gt;='01_PARAMETERS'!$B$7,"Remote call",IF(J241&gt;=0.7,"Approved email","Monitor")))</f>
        <v>Remote call</v>
      </c>
      <c r="N241" s="58" t="str">
        <f t="shared" si="3"/>
        <v>Very high</v>
      </c>
      <c r="O241" s="73" t="str">
        <f>IF(OR(L241="P228",AND(H241&gt;=0.7,G241=0)),"REVIEW","STANDARD")</f>
        <v>REVIEW</v>
      </c>
    </row>
    <row r="242" spans="1:15">
      <c r="A242" s="42" t="s">
        <v>578</v>
      </c>
      <c r="B242" s="61" t="s">
        <v>342</v>
      </c>
      <c r="C242" s="43" t="s">
        <v>300</v>
      </c>
      <c r="D242" s="43" t="s">
        <v>298</v>
      </c>
      <c r="E242" s="43" t="s">
        <v>369</v>
      </c>
      <c r="F242" s="43" t="s">
        <v>344</v>
      </c>
      <c r="G242" s="43">
        <v>1</v>
      </c>
      <c r="H242" s="53">
        <v>0.78869244601026611</v>
      </c>
      <c r="I242" s="43">
        <v>274</v>
      </c>
      <c r="J242" s="53">
        <v>0.65832290362953694</v>
      </c>
      <c r="K242" s="58">
        <f>--(H242&gt;='01_PARAMETERS'!$B$7)</f>
        <v>1</v>
      </c>
      <c r="L242" s="58" t="str">
        <f>IF(J242&gt;='01_PARAMETERS'!$B$8,"P229",IF(J242&gt;=0.7,"P230",IF(J242&gt;=0.4,"P231","P232")))</f>
        <v>P231</v>
      </c>
      <c r="M242" s="58" t="str">
        <f>IF(AND(H242&gt;='01_PARAMETERS'!$B$7,F242="High-potential omnichannel"),"Hybrid sequence",IF(H242&gt;='01_PARAMETERS'!$B$7,"Remote call",IF(J242&gt;=0.7,"Approved email","Monitor")))</f>
        <v>Remote call</v>
      </c>
      <c r="N242" s="58" t="str">
        <f t="shared" si="3"/>
        <v>High</v>
      </c>
      <c r="O242" s="73" t="str">
        <f>IF(OR(L242="P229",AND(H242&gt;=0.7,G242=0)),"REVIEW","STANDARD")</f>
        <v>STANDARD</v>
      </c>
    </row>
    <row r="243" spans="1:15">
      <c r="A243" s="42" t="s">
        <v>579</v>
      </c>
      <c r="B243" s="61" t="s">
        <v>342</v>
      </c>
      <c r="C243" s="43" t="s">
        <v>291</v>
      </c>
      <c r="D243" s="43" t="s">
        <v>286</v>
      </c>
      <c r="E243" s="43" t="s">
        <v>369</v>
      </c>
      <c r="F243" s="43" t="s">
        <v>347</v>
      </c>
      <c r="G243" s="43">
        <v>0</v>
      </c>
      <c r="H243" s="53">
        <v>0.6984889532219507</v>
      </c>
      <c r="I243" s="43">
        <v>417</v>
      </c>
      <c r="J243" s="53">
        <v>0.47934918648310387</v>
      </c>
      <c r="K243" s="58">
        <f>--(H243&gt;='01_PARAMETERS'!$B$7)</f>
        <v>0</v>
      </c>
      <c r="L243" s="58" t="str">
        <f>IF(J243&gt;='01_PARAMETERS'!$B$8,"P230",IF(J243&gt;=0.7,"P231",IF(J243&gt;=0.4,"P232","P233")))</f>
        <v>P232</v>
      </c>
      <c r="M243" s="58" t="str">
        <f>IF(AND(H243&gt;='01_PARAMETERS'!$B$7,F243="High-potential omnichannel"),"Hybrid sequence",IF(H243&gt;='01_PARAMETERS'!$B$7,"Remote call",IF(J243&gt;=0.7,"Approved email","Monitor")))</f>
        <v>Monitor</v>
      </c>
      <c r="N243" s="58" t="str">
        <f t="shared" si="3"/>
        <v>High</v>
      </c>
      <c r="O243" s="73" t="str">
        <f>IF(OR(L243="P230",AND(H243&gt;=0.7,G243=0)),"REVIEW","STANDARD")</f>
        <v>STANDARD</v>
      </c>
    </row>
    <row r="244" spans="1:15">
      <c r="A244" s="42" t="s">
        <v>580</v>
      </c>
      <c r="B244" s="61" t="s">
        <v>342</v>
      </c>
      <c r="C244" s="43" t="s">
        <v>258</v>
      </c>
      <c r="D244" s="43" t="s">
        <v>244</v>
      </c>
      <c r="E244" s="43" t="s">
        <v>353</v>
      </c>
      <c r="F244" s="43" t="s">
        <v>347</v>
      </c>
      <c r="G244" s="43">
        <v>1</v>
      </c>
      <c r="H244" s="53">
        <v>0.63077293293085634</v>
      </c>
      <c r="I244" s="43">
        <v>504</v>
      </c>
      <c r="J244" s="53">
        <v>0.37046307884856067</v>
      </c>
      <c r="K244" s="58">
        <f>--(H244&gt;='01_PARAMETERS'!$B$7)</f>
        <v>0</v>
      </c>
      <c r="L244" s="58" t="str">
        <f>IF(J244&gt;='01_PARAMETERS'!$B$8,"P231",IF(J244&gt;=0.7,"P232",IF(J244&gt;=0.4,"P233","P234")))</f>
        <v>P234</v>
      </c>
      <c r="M244" s="58" t="str">
        <f>IF(AND(H244&gt;='01_PARAMETERS'!$B$7,F244="High-potential omnichannel"),"Hybrid sequence",IF(H244&gt;='01_PARAMETERS'!$B$7,"Remote call",IF(J244&gt;=0.7,"Approved email","Monitor")))</f>
        <v>Monitor</v>
      </c>
      <c r="N244" s="58" t="str">
        <f t="shared" si="3"/>
        <v>High</v>
      </c>
      <c r="O244" s="73" t="str">
        <f>IF(OR(L244="P231",AND(H244&gt;=0.7,G244=0)),"REVIEW","STANDARD")</f>
        <v>STANDARD</v>
      </c>
    </row>
    <row r="245" spans="1:15">
      <c r="A245" s="42" t="s">
        <v>581</v>
      </c>
      <c r="B245" s="61" t="s">
        <v>342</v>
      </c>
      <c r="C245" s="43" t="s">
        <v>300</v>
      </c>
      <c r="D245" s="43" t="s">
        <v>298</v>
      </c>
      <c r="E245" s="43" t="s">
        <v>353</v>
      </c>
      <c r="F245" s="43" t="s">
        <v>350</v>
      </c>
      <c r="G245" s="43">
        <v>1</v>
      </c>
      <c r="H245" s="53">
        <v>0.73454656986716049</v>
      </c>
      <c r="I245" s="43">
        <v>356</v>
      </c>
      <c r="J245" s="53">
        <v>0.55569461827284106</v>
      </c>
      <c r="K245" s="58">
        <f>--(H245&gt;='01_PARAMETERS'!$B$7)</f>
        <v>1</v>
      </c>
      <c r="L245" s="58" t="str">
        <f>IF(J245&gt;='01_PARAMETERS'!$B$8,"P232",IF(J245&gt;=0.7,"P233",IF(J245&gt;=0.4,"P234","P235")))</f>
        <v>P234</v>
      </c>
      <c r="M245" s="58" t="str">
        <f>IF(AND(H245&gt;='01_PARAMETERS'!$B$7,F245="High-potential omnichannel"),"Hybrid sequence",IF(H245&gt;='01_PARAMETERS'!$B$7,"Remote call",IF(J245&gt;=0.7,"Approved email","Monitor")))</f>
        <v>Hybrid sequence</v>
      </c>
      <c r="N245" s="58" t="str">
        <f t="shared" si="3"/>
        <v>High</v>
      </c>
      <c r="O245" s="73" t="str">
        <f>IF(OR(L245="P232",AND(H245&gt;=0.7,G245=0)),"REVIEW","STANDARD")</f>
        <v>STANDARD</v>
      </c>
    </row>
    <row r="246" spans="1:15">
      <c r="A246" s="42" t="s">
        <v>582</v>
      </c>
      <c r="B246" s="61" t="s">
        <v>342</v>
      </c>
      <c r="C246" s="43" t="s">
        <v>285</v>
      </c>
      <c r="D246" s="43" t="s">
        <v>286</v>
      </c>
      <c r="E246" s="43" t="s">
        <v>349</v>
      </c>
      <c r="F246" s="43" t="s">
        <v>344</v>
      </c>
      <c r="G246" s="43">
        <v>1</v>
      </c>
      <c r="H246" s="53">
        <v>0.88820433151258116</v>
      </c>
      <c r="I246" s="43">
        <v>93</v>
      </c>
      <c r="J246" s="53">
        <v>0.88485607008760947</v>
      </c>
      <c r="K246" s="58">
        <f>--(H246&gt;='01_PARAMETERS'!$B$7)</f>
        <v>1</v>
      </c>
      <c r="L246" s="58" t="str">
        <f>IF(J246&gt;='01_PARAMETERS'!$B$8,"P233",IF(J246&gt;=0.7,"P234",IF(J246&gt;=0.4,"P235","P236")))</f>
        <v>P234</v>
      </c>
      <c r="M246" s="58" t="str">
        <f>IF(AND(H246&gt;='01_PARAMETERS'!$B$7,F246="High-potential omnichannel"),"Hybrid sequence",IF(H246&gt;='01_PARAMETERS'!$B$7,"Remote call",IF(J246&gt;=0.7,"Approved email","Monitor")))</f>
        <v>Remote call</v>
      </c>
      <c r="N246" s="58" t="str">
        <f t="shared" si="3"/>
        <v>Very high</v>
      </c>
      <c r="O246" s="73" t="str">
        <f>IF(OR(L246="P233",AND(H246&gt;=0.7,G246=0)),"REVIEW","STANDARD")</f>
        <v>STANDARD</v>
      </c>
    </row>
    <row r="247" spans="1:15">
      <c r="A247" s="42" t="s">
        <v>583</v>
      </c>
      <c r="B247" s="61" t="s">
        <v>342</v>
      </c>
      <c r="C247" s="43" t="s">
        <v>297</v>
      </c>
      <c r="D247" s="43" t="s">
        <v>298</v>
      </c>
      <c r="E247" s="43" t="s">
        <v>349</v>
      </c>
      <c r="F247" s="43" t="s">
        <v>350</v>
      </c>
      <c r="G247" s="43">
        <v>1</v>
      </c>
      <c r="H247" s="53">
        <v>0.81966631285513547</v>
      </c>
      <c r="I247" s="43">
        <v>218</v>
      </c>
      <c r="J247" s="53">
        <v>0.7284105131414268</v>
      </c>
      <c r="K247" s="58">
        <f>--(H247&gt;='01_PARAMETERS'!$B$7)</f>
        <v>1</v>
      </c>
      <c r="L247" s="58" t="str">
        <f>IF(J247&gt;='01_PARAMETERS'!$B$8,"P234",IF(J247&gt;=0.7,"P235",IF(J247&gt;=0.4,"P236","P237")))</f>
        <v>P235</v>
      </c>
      <c r="M247" s="58" t="str">
        <f>IF(AND(H247&gt;='01_PARAMETERS'!$B$7,F247="High-potential omnichannel"),"Hybrid sequence",IF(H247&gt;='01_PARAMETERS'!$B$7,"Remote call",IF(J247&gt;=0.7,"Approved email","Monitor")))</f>
        <v>Hybrid sequence</v>
      </c>
      <c r="N247" s="58" t="str">
        <f t="shared" si="3"/>
        <v>Very high</v>
      </c>
      <c r="O247" s="73" t="str">
        <f>IF(OR(L247="P234",AND(H247&gt;=0.7,G247=0)),"REVIEW","STANDARD")</f>
        <v>STANDARD</v>
      </c>
    </row>
    <row r="248" spans="1:15">
      <c r="A248" s="42" t="s">
        <v>584</v>
      </c>
      <c r="B248" s="61" t="s">
        <v>342</v>
      </c>
      <c r="C248" s="43" t="s">
        <v>285</v>
      </c>
      <c r="D248" s="43" t="s">
        <v>286</v>
      </c>
      <c r="E248" s="43" t="s">
        <v>343</v>
      </c>
      <c r="F248" s="43" t="s">
        <v>347</v>
      </c>
      <c r="G248" s="43">
        <v>0</v>
      </c>
      <c r="H248" s="53">
        <v>0.6480063785662622</v>
      </c>
      <c r="I248" s="43">
        <v>481</v>
      </c>
      <c r="J248" s="53">
        <v>0.39924906132665827</v>
      </c>
      <c r="K248" s="58">
        <f>--(H248&gt;='01_PARAMETERS'!$B$7)</f>
        <v>0</v>
      </c>
      <c r="L248" s="58" t="str">
        <f>IF(J248&gt;='01_PARAMETERS'!$B$8,"P235",IF(J248&gt;=0.7,"P236",IF(J248&gt;=0.4,"P237","P238")))</f>
        <v>P238</v>
      </c>
      <c r="M248" s="58" t="str">
        <f>IF(AND(H248&gt;='01_PARAMETERS'!$B$7,F248="High-potential omnichannel"),"Hybrid sequence",IF(H248&gt;='01_PARAMETERS'!$B$7,"Remote call",IF(J248&gt;=0.7,"Approved email","Monitor")))</f>
        <v>Monitor</v>
      </c>
      <c r="N248" s="58" t="str">
        <f t="shared" si="3"/>
        <v>High</v>
      </c>
      <c r="O248" s="73" t="str">
        <f>IF(OR(L248="P235",AND(H248&gt;=0.7,G248=0)),"REVIEW","STANDARD")</f>
        <v>STANDARD</v>
      </c>
    </row>
    <row r="249" spans="1:15">
      <c r="A249" s="42" t="s">
        <v>585</v>
      </c>
      <c r="B249" s="61" t="s">
        <v>342</v>
      </c>
      <c r="C249" s="43" t="s">
        <v>261</v>
      </c>
      <c r="D249" s="43" t="s">
        <v>244</v>
      </c>
      <c r="E249" s="43" t="s">
        <v>343</v>
      </c>
      <c r="F249" s="43" t="s">
        <v>350</v>
      </c>
      <c r="G249" s="43">
        <v>0</v>
      </c>
      <c r="H249" s="53">
        <v>0.55588536583097292</v>
      </c>
      <c r="I249" s="43">
        <v>598</v>
      </c>
      <c r="J249" s="53">
        <v>0.25281602002503134</v>
      </c>
      <c r="K249" s="58">
        <f>--(H249&gt;='01_PARAMETERS'!$B$7)</f>
        <v>0</v>
      </c>
      <c r="L249" s="58" t="str">
        <f>IF(J249&gt;='01_PARAMETERS'!$B$8,"P236",IF(J249&gt;=0.7,"P237",IF(J249&gt;=0.4,"P238","P239")))</f>
        <v>P239</v>
      </c>
      <c r="M249" s="58" t="str">
        <f>IF(AND(H249&gt;='01_PARAMETERS'!$B$7,F249="High-potential omnichannel"),"Hybrid sequence",IF(H249&gt;='01_PARAMETERS'!$B$7,"Remote call",IF(J249&gt;=0.7,"Approved email","Monitor")))</f>
        <v>Monitor</v>
      </c>
      <c r="N249" s="58" t="str">
        <f t="shared" si="3"/>
        <v>Medium</v>
      </c>
      <c r="O249" s="73" t="str">
        <f>IF(OR(L249="P236",AND(H249&gt;=0.7,G249=0)),"REVIEW","STANDARD")</f>
        <v>STANDARD</v>
      </c>
    </row>
    <row r="250" spans="1:15">
      <c r="A250" s="42" t="s">
        <v>586</v>
      </c>
      <c r="B250" s="61" t="s">
        <v>342</v>
      </c>
      <c r="C250" s="43" t="s">
        <v>279</v>
      </c>
      <c r="D250" s="43" t="s">
        <v>276</v>
      </c>
      <c r="E250" s="43" t="s">
        <v>346</v>
      </c>
      <c r="F250" s="43" t="s">
        <v>350</v>
      </c>
      <c r="G250" s="43">
        <v>1</v>
      </c>
      <c r="H250" s="53">
        <v>0.86493141244061078</v>
      </c>
      <c r="I250" s="43">
        <v>136</v>
      </c>
      <c r="J250" s="53">
        <v>0.83103879849812268</v>
      </c>
      <c r="K250" s="58">
        <f>--(H250&gt;='01_PARAMETERS'!$B$7)</f>
        <v>1</v>
      </c>
      <c r="L250" s="58" t="str">
        <f>IF(J250&gt;='01_PARAMETERS'!$B$8,"P237",IF(J250&gt;=0.7,"P238",IF(J250&gt;=0.4,"P239","P240")))</f>
        <v>P238</v>
      </c>
      <c r="M250" s="58" t="str">
        <f>IF(AND(H250&gt;='01_PARAMETERS'!$B$7,F250="High-potential omnichannel"),"Hybrid sequence",IF(H250&gt;='01_PARAMETERS'!$B$7,"Remote call",IF(J250&gt;=0.7,"Approved email","Monitor")))</f>
        <v>Hybrid sequence</v>
      </c>
      <c r="N250" s="58" t="str">
        <f t="shared" si="3"/>
        <v>Very high</v>
      </c>
      <c r="O250" s="73" t="str">
        <f>IF(OR(L250="P237",AND(H250&gt;=0.7,G250=0)),"REVIEW","STANDARD")</f>
        <v>STANDARD</v>
      </c>
    </row>
    <row r="251" spans="1:15">
      <c r="A251" s="42" t="s">
        <v>587</v>
      </c>
      <c r="B251" s="61" t="s">
        <v>342</v>
      </c>
      <c r="C251" s="43" t="s">
        <v>243</v>
      </c>
      <c r="D251" s="43" t="s">
        <v>244</v>
      </c>
      <c r="E251" s="43" t="s">
        <v>343</v>
      </c>
      <c r="F251" s="43" t="s">
        <v>347</v>
      </c>
      <c r="G251" s="43">
        <v>0</v>
      </c>
      <c r="H251" s="53">
        <v>0.41341105229662739</v>
      </c>
      <c r="I251" s="43">
        <v>712</v>
      </c>
      <c r="J251" s="53">
        <v>0.1101376720901126</v>
      </c>
      <c r="K251" s="58">
        <f>--(H251&gt;='01_PARAMETERS'!$B$7)</f>
        <v>0</v>
      </c>
      <c r="L251" s="58" t="str">
        <f>IF(J251&gt;='01_PARAMETERS'!$B$8,"P238",IF(J251&gt;=0.7,"P239",IF(J251&gt;=0.4,"P240","P241")))</f>
        <v>P241</v>
      </c>
      <c r="M251" s="58" t="str">
        <f>IF(AND(H251&gt;='01_PARAMETERS'!$B$7,F251="High-potential omnichannel"),"Hybrid sequence",IF(H251&gt;='01_PARAMETERS'!$B$7,"Remote call",IF(J251&gt;=0.7,"Approved email","Monitor")))</f>
        <v>Monitor</v>
      </c>
      <c r="N251" s="58" t="str">
        <f t="shared" si="3"/>
        <v>Medium</v>
      </c>
      <c r="O251" s="73" t="str">
        <f>IF(OR(L251="P238",AND(H251&gt;=0.7,G251=0)),"REVIEW","STANDARD")</f>
        <v>STANDARD</v>
      </c>
    </row>
    <row r="252" spans="1:15">
      <c r="A252" s="42" t="s">
        <v>588</v>
      </c>
      <c r="B252" s="61" t="s">
        <v>342</v>
      </c>
      <c r="C252" s="43" t="s">
        <v>279</v>
      </c>
      <c r="D252" s="43" t="s">
        <v>276</v>
      </c>
      <c r="E252" s="43" t="s">
        <v>343</v>
      </c>
      <c r="F252" s="43" t="s">
        <v>347</v>
      </c>
      <c r="G252" s="43">
        <v>0</v>
      </c>
      <c r="H252" s="53">
        <v>0.56026923950643215</v>
      </c>
      <c r="I252" s="43">
        <v>591</v>
      </c>
      <c r="J252" s="53">
        <v>0.26157697121401757</v>
      </c>
      <c r="K252" s="58">
        <f>--(H252&gt;='01_PARAMETERS'!$B$7)</f>
        <v>0</v>
      </c>
      <c r="L252" s="58" t="str">
        <f>IF(J252&gt;='01_PARAMETERS'!$B$8,"P239",IF(J252&gt;=0.7,"P240",IF(J252&gt;=0.4,"P241","P242")))</f>
        <v>P242</v>
      </c>
      <c r="M252" s="58" t="str">
        <f>IF(AND(H252&gt;='01_PARAMETERS'!$B$7,F252="High-potential omnichannel"),"Hybrid sequence",IF(H252&gt;='01_PARAMETERS'!$B$7,"Remote call",IF(J252&gt;=0.7,"Approved email","Monitor")))</f>
        <v>Monitor</v>
      </c>
      <c r="N252" s="58" t="str">
        <f t="shared" si="3"/>
        <v>Medium</v>
      </c>
      <c r="O252" s="73" t="str">
        <f>IF(OR(L252="P239",AND(H252&gt;=0.7,G252=0)),"REVIEW","STANDARD")</f>
        <v>STANDARD</v>
      </c>
    </row>
    <row r="253" spans="1:15">
      <c r="A253" s="42" t="s">
        <v>589</v>
      </c>
      <c r="B253" s="61" t="s">
        <v>342</v>
      </c>
      <c r="C253" s="43" t="s">
        <v>259</v>
      </c>
      <c r="D253" s="43" t="s">
        <v>244</v>
      </c>
      <c r="E253" s="43" t="s">
        <v>349</v>
      </c>
      <c r="F253" s="43" t="s">
        <v>344</v>
      </c>
      <c r="G253" s="43">
        <v>0</v>
      </c>
      <c r="H253" s="53">
        <v>0.60321250341681765</v>
      </c>
      <c r="I253" s="43">
        <v>543</v>
      </c>
      <c r="J253" s="53">
        <v>0.32165206508135169</v>
      </c>
      <c r="K253" s="58">
        <f>--(H253&gt;='01_PARAMETERS'!$B$7)</f>
        <v>0</v>
      </c>
      <c r="L253" s="58" t="str">
        <f>IF(J253&gt;='01_PARAMETERS'!$B$8,"P240",IF(J253&gt;=0.7,"P241",IF(J253&gt;=0.4,"P242","P243")))</f>
        <v>P243</v>
      </c>
      <c r="M253" s="58" t="str">
        <f>IF(AND(H253&gt;='01_PARAMETERS'!$B$7,F253="High-potential omnichannel"),"Hybrid sequence",IF(H253&gt;='01_PARAMETERS'!$B$7,"Remote call",IF(J253&gt;=0.7,"Approved email","Monitor")))</f>
        <v>Monitor</v>
      </c>
      <c r="N253" s="58" t="str">
        <f t="shared" si="3"/>
        <v>High</v>
      </c>
      <c r="O253" s="73" t="str">
        <f>IF(OR(L253="P240",AND(H253&gt;=0.7,G253=0)),"REVIEW","STANDARD")</f>
        <v>STANDARD</v>
      </c>
    </row>
    <row r="254" spans="1:15">
      <c r="A254" s="42" t="s">
        <v>590</v>
      </c>
      <c r="B254" s="61" t="s">
        <v>342</v>
      </c>
      <c r="C254" s="43" t="s">
        <v>275</v>
      </c>
      <c r="D254" s="43" t="s">
        <v>276</v>
      </c>
      <c r="E254" s="43" t="s">
        <v>353</v>
      </c>
      <c r="F254" s="43" t="s">
        <v>344</v>
      </c>
      <c r="G254" s="43">
        <v>1</v>
      </c>
      <c r="H254" s="53">
        <v>0.56801565131525911</v>
      </c>
      <c r="I254" s="43">
        <v>580</v>
      </c>
      <c r="J254" s="53">
        <v>0.27534418022528162</v>
      </c>
      <c r="K254" s="58">
        <f>--(H254&gt;='01_PARAMETERS'!$B$7)</f>
        <v>0</v>
      </c>
      <c r="L254" s="58" t="str">
        <f>IF(J254&gt;='01_PARAMETERS'!$B$8,"P241",IF(J254&gt;=0.7,"P242",IF(J254&gt;=0.4,"P243","P244")))</f>
        <v>P244</v>
      </c>
      <c r="M254" s="58" t="str">
        <f>IF(AND(H254&gt;='01_PARAMETERS'!$B$7,F254="High-potential omnichannel"),"Hybrid sequence",IF(H254&gt;='01_PARAMETERS'!$B$7,"Remote call",IF(J254&gt;=0.7,"Approved email","Monitor")))</f>
        <v>Monitor</v>
      </c>
      <c r="N254" s="58" t="str">
        <f t="shared" si="3"/>
        <v>Medium</v>
      </c>
      <c r="O254" s="73" t="str">
        <f>IF(OR(L254="P241",AND(H254&gt;=0.7,G254=0)),"REVIEW","STANDARD")</f>
        <v>STANDARD</v>
      </c>
    </row>
    <row r="255" spans="1:15">
      <c r="A255" s="42" t="s">
        <v>591</v>
      </c>
      <c r="B255" s="61" t="s">
        <v>342</v>
      </c>
      <c r="C255" s="43" t="s">
        <v>283</v>
      </c>
      <c r="D255" s="43" t="s">
        <v>281</v>
      </c>
      <c r="E255" s="43" t="s">
        <v>369</v>
      </c>
      <c r="F255" s="43" t="s">
        <v>347</v>
      </c>
      <c r="G255" s="43">
        <v>0</v>
      </c>
      <c r="H255" s="53">
        <v>0.46132931014923884</v>
      </c>
      <c r="I255" s="43">
        <v>678</v>
      </c>
      <c r="J255" s="53">
        <v>0.15269086357947437</v>
      </c>
      <c r="K255" s="58">
        <f>--(H255&gt;='01_PARAMETERS'!$B$7)</f>
        <v>0</v>
      </c>
      <c r="L255" s="58" t="str">
        <f>IF(J255&gt;='01_PARAMETERS'!$B$8,"P242",IF(J255&gt;=0.7,"P243",IF(J255&gt;=0.4,"P244","P245")))</f>
        <v>P245</v>
      </c>
      <c r="M255" s="58" t="str">
        <f>IF(AND(H255&gt;='01_PARAMETERS'!$B$7,F255="High-potential omnichannel"),"Hybrid sequence",IF(H255&gt;='01_PARAMETERS'!$B$7,"Remote call",IF(J255&gt;=0.7,"Approved email","Monitor")))</f>
        <v>Monitor</v>
      </c>
      <c r="N255" s="58" t="str">
        <f t="shared" si="3"/>
        <v>Medium</v>
      </c>
      <c r="O255" s="73" t="str">
        <f>IF(OR(L255="P242",AND(H255&gt;=0.7,G255=0)),"REVIEW","STANDARD")</f>
        <v>STANDARD</v>
      </c>
    </row>
    <row r="256" spans="1:15">
      <c r="A256" s="42" t="s">
        <v>592</v>
      </c>
      <c r="B256" s="61" t="s">
        <v>342</v>
      </c>
      <c r="C256" s="43" t="s">
        <v>287</v>
      </c>
      <c r="D256" s="43" t="s">
        <v>286</v>
      </c>
      <c r="E256" s="43" t="s">
        <v>343</v>
      </c>
      <c r="F256" s="43" t="s">
        <v>344</v>
      </c>
      <c r="G256" s="43">
        <v>1</v>
      </c>
      <c r="H256" s="53">
        <v>0.8226642520622256</v>
      </c>
      <c r="I256" s="43">
        <v>212</v>
      </c>
      <c r="J256" s="53">
        <v>0.73591989987484352</v>
      </c>
      <c r="K256" s="58">
        <f>--(H256&gt;='01_PARAMETERS'!$B$7)</f>
        <v>1</v>
      </c>
      <c r="L256" s="58" t="str">
        <f>IF(J256&gt;='01_PARAMETERS'!$B$8,"P243",IF(J256&gt;=0.7,"P244",IF(J256&gt;=0.4,"P245","P246")))</f>
        <v>P244</v>
      </c>
      <c r="M256" s="58" t="str">
        <f>IF(AND(H256&gt;='01_PARAMETERS'!$B$7,F256="High-potential omnichannel"),"Hybrid sequence",IF(H256&gt;='01_PARAMETERS'!$B$7,"Remote call",IF(J256&gt;=0.7,"Approved email","Monitor")))</f>
        <v>Remote call</v>
      </c>
      <c r="N256" s="58" t="str">
        <f t="shared" si="3"/>
        <v>Very high</v>
      </c>
      <c r="O256" s="73" t="str">
        <f>IF(OR(L256="P243",AND(H256&gt;=0.7,G256=0)),"REVIEW","STANDARD")</f>
        <v>STANDARD</v>
      </c>
    </row>
    <row r="257" spans="1:15">
      <c r="A257" s="42" t="s">
        <v>593</v>
      </c>
      <c r="B257" s="61" t="s">
        <v>342</v>
      </c>
      <c r="C257" s="43" t="s">
        <v>277</v>
      </c>
      <c r="D257" s="43" t="s">
        <v>276</v>
      </c>
      <c r="E257" s="43" t="s">
        <v>353</v>
      </c>
      <c r="F257" s="43" t="s">
        <v>350</v>
      </c>
      <c r="G257" s="43">
        <v>1</v>
      </c>
      <c r="H257" s="53">
        <v>0.83025617405598007</v>
      </c>
      <c r="I257" s="43">
        <v>194</v>
      </c>
      <c r="J257" s="53">
        <v>0.7584480600750938</v>
      </c>
      <c r="K257" s="58">
        <f>--(H257&gt;='01_PARAMETERS'!$B$7)</f>
        <v>1</v>
      </c>
      <c r="L257" s="58" t="str">
        <f>IF(J257&gt;='01_PARAMETERS'!$B$8,"P244",IF(J257&gt;=0.7,"P245",IF(J257&gt;=0.4,"P246","P247")))</f>
        <v>P245</v>
      </c>
      <c r="M257" s="58" t="str">
        <f>IF(AND(H257&gt;='01_PARAMETERS'!$B$7,F257="High-potential omnichannel"),"Hybrid sequence",IF(H257&gt;='01_PARAMETERS'!$B$7,"Remote call",IF(J257&gt;=0.7,"Approved email","Monitor")))</f>
        <v>Hybrid sequence</v>
      </c>
      <c r="N257" s="58" t="str">
        <f t="shared" si="3"/>
        <v>Very high</v>
      </c>
      <c r="O257" s="73" t="str">
        <f>IF(OR(L257="P244",AND(H257&gt;=0.7,G257=0)),"REVIEW","STANDARD")</f>
        <v>STANDARD</v>
      </c>
    </row>
    <row r="258" spans="1:15">
      <c r="A258" s="42" t="s">
        <v>594</v>
      </c>
      <c r="B258" s="61" t="s">
        <v>342</v>
      </c>
      <c r="C258" s="43" t="s">
        <v>260</v>
      </c>
      <c r="D258" s="43" t="s">
        <v>244</v>
      </c>
      <c r="E258" s="43" t="s">
        <v>343</v>
      </c>
      <c r="F258" s="43" t="s">
        <v>344</v>
      </c>
      <c r="G258" s="43">
        <v>0</v>
      </c>
      <c r="H258" s="53">
        <v>0.64821752958061629</v>
      </c>
      <c r="I258" s="43">
        <v>479</v>
      </c>
      <c r="J258" s="53">
        <v>0.40175219023779729</v>
      </c>
      <c r="K258" s="58">
        <f>--(H258&gt;='01_PARAMETERS'!$B$7)</f>
        <v>0</v>
      </c>
      <c r="L258" s="58" t="str">
        <f>IF(J258&gt;='01_PARAMETERS'!$B$8,"P245",IF(J258&gt;=0.7,"P246",IF(J258&gt;=0.4,"P247","P248")))</f>
        <v>P247</v>
      </c>
      <c r="M258" s="58" t="str">
        <f>IF(AND(H258&gt;='01_PARAMETERS'!$B$7,F258="High-potential omnichannel"),"Hybrid sequence",IF(H258&gt;='01_PARAMETERS'!$B$7,"Remote call",IF(J258&gt;=0.7,"Approved email","Monitor")))</f>
        <v>Monitor</v>
      </c>
      <c r="N258" s="58" t="str">
        <f t="shared" si="3"/>
        <v>High</v>
      </c>
      <c r="O258" s="73" t="str">
        <f>IF(OR(L258="P245",AND(H258&gt;=0.7,G258=0)),"REVIEW","STANDARD")</f>
        <v>STANDARD</v>
      </c>
    </row>
    <row r="259" spans="1:15">
      <c r="A259" s="42" t="s">
        <v>595</v>
      </c>
      <c r="B259" s="61" t="s">
        <v>342</v>
      </c>
      <c r="C259" s="43" t="s">
        <v>305</v>
      </c>
      <c r="D259" s="43" t="s">
        <v>303</v>
      </c>
      <c r="E259" s="43" t="s">
        <v>346</v>
      </c>
      <c r="F259" s="43" t="s">
        <v>344</v>
      </c>
      <c r="G259" s="43">
        <v>0</v>
      </c>
      <c r="H259" s="53">
        <v>0.42578621185932175</v>
      </c>
      <c r="I259" s="43">
        <v>701</v>
      </c>
      <c r="J259" s="53">
        <v>0.12390488110137676</v>
      </c>
      <c r="K259" s="58">
        <f>--(H259&gt;='01_PARAMETERS'!$B$7)</f>
        <v>0</v>
      </c>
      <c r="L259" s="58" t="str">
        <f>IF(J259&gt;='01_PARAMETERS'!$B$8,"P246",IF(J259&gt;=0.7,"P247",IF(J259&gt;=0.4,"P248","P249")))</f>
        <v>P249</v>
      </c>
      <c r="M259" s="58" t="str">
        <f>IF(AND(H259&gt;='01_PARAMETERS'!$B$7,F259="High-potential omnichannel"),"Hybrid sequence",IF(H259&gt;='01_PARAMETERS'!$B$7,"Remote call",IF(J259&gt;=0.7,"Approved email","Monitor")))</f>
        <v>Monitor</v>
      </c>
      <c r="N259" s="58" t="str">
        <f t="shared" si="3"/>
        <v>Medium</v>
      </c>
      <c r="O259" s="73" t="str">
        <f>IF(OR(L259="P246",AND(H259&gt;=0.7,G259=0)),"REVIEW","STANDARD")</f>
        <v>STANDARD</v>
      </c>
    </row>
    <row r="260" spans="1:15">
      <c r="A260" s="42" t="s">
        <v>596</v>
      </c>
      <c r="B260" s="61" t="s">
        <v>342</v>
      </c>
      <c r="C260" s="43" t="s">
        <v>243</v>
      </c>
      <c r="D260" s="43" t="s">
        <v>244</v>
      </c>
      <c r="E260" s="43" t="s">
        <v>346</v>
      </c>
      <c r="F260" s="43" t="s">
        <v>344</v>
      </c>
      <c r="G260" s="43">
        <v>0</v>
      </c>
      <c r="H260" s="53">
        <v>0.84692763264676496</v>
      </c>
      <c r="I260" s="43">
        <v>162</v>
      </c>
      <c r="J260" s="53">
        <v>0.79849812265331666</v>
      </c>
      <c r="K260" s="58">
        <f>--(H260&gt;='01_PARAMETERS'!$B$7)</f>
        <v>1</v>
      </c>
      <c r="L260" s="58" t="str">
        <f>IF(J260&gt;='01_PARAMETERS'!$B$8,"P247",IF(J260&gt;=0.7,"P248",IF(J260&gt;=0.4,"P249","P250")))</f>
        <v>P248</v>
      </c>
      <c r="M260" s="58" t="str">
        <f>IF(AND(H260&gt;='01_PARAMETERS'!$B$7,F260="High-potential omnichannel"),"Hybrid sequence",IF(H260&gt;='01_PARAMETERS'!$B$7,"Remote call",IF(J260&gt;=0.7,"Approved email","Monitor")))</f>
        <v>Remote call</v>
      </c>
      <c r="N260" s="58" t="str">
        <f t="shared" si="3"/>
        <v>Very high</v>
      </c>
      <c r="O260" s="73" t="str">
        <f>IF(OR(L260="P247",AND(H260&gt;=0.7,G260=0)),"REVIEW","STANDARD")</f>
        <v>REVIEW</v>
      </c>
    </row>
    <row r="261" spans="1:15">
      <c r="A261" s="42" t="s">
        <v>597</v>
      </c>
      <c r="B261" s="61" t="s">
        <v>342</v>
      </c>
      <c r="C261" s="43" t="s">
        <v>287</v>
      </c>
      <c r="D261" s="43" t="s">
        <v>286</v>
      </c>
      <c r="E261" s="43" t="s">
        <v>343</v>
      </c>
      <c r="F261" s="43" t="s">
        <v>344</v>
      </c>
      <c r="G261" s="43">
        <v>0</v>
      </c>
      <c r="H261" s="53">
        <v>0.37759774346226904</v>
      </c>
      <c r="I261" s="43">
        <v>733</v>
      </c>
      <c r="J261" s="53">
        <v>8.3854818523153907E-2</v>
      </c>
      <c r="K261" s="58">
        <f>--(H261&gt;='01_PARAMETERS'!$B$7)</f>
        <v>0</v>
      </c>
      <c r="L261" s="58" t="str">
        <f>IF(J261&gt;='01_PARAMETERS'!$B$8,"P248",IF(J261&gt;=0.7,"P249",IF(J261&gt;=0.4,"P250","P251")))</f>
        <v>P251</v>
      </c>
      <c r="M261" s="58" t="str">
        <f>IF(AND(H261&gt;='01_PARAMETERS'!$B$7,F261="High-potential omnichannel"),"Hybrid sequence",IF(H261&gt;='01_PARAMETERS'!$B$7,"Remote call",IF(J261&gt;=0.7,"Approved email","Monitor")))</f>
        <v>Monitor</v>
      </c>
      <c r="N261" s="58" t="str">
        <f t="shared" si="3"/>
        <v>Low</v>
      </c>
      <c r="O261" s="73" t="str">
        <f>IF(OR(L261="P248",AND(H261&gt;=0.7,G261=0)),"REVIEW","STANDARD")</f>
        <v>STANDARD</v>
      </c>
    </row>
    <row r="262" spans="1:15">
      <c r="A262" s="42" t="s">
        <v>598</v>
      </c>
      <c r="B262" s="61" t="s">
        <v>342</v>
      </c>
      <c r="C262" s="43" t="s">
        <v>296</v>
      </c>
      <c r="D262" s="43" t="s">
        <v>295</v>
      </c>
      <c r="E262" s="43" t="s">
        <v>353</v>
      </c>
      <c r="F262" s="43" t="s">
        <v>347</v>
      </c>
      <c r="G262" s="43">
        <v>1</v>
      </c>
      <c r="H262" s="53">
        <v>0.88545877115584082</v>
      </c>
      <c r="I262" s="43">
        <v>95</v>
      </c>
      <c r="J262" s="53">
        <v>0.88235294117647056</v>
      </c>
      <c r="K262" s="58">
        <f>--(H262&gt;='01_PARAMETERS'!$B$7)</f>
        <v>1</v>
      </c>
      <c r="L262" s="58" t="str">
        <f>IF(J262&gt;='01_PARAMETERS'!$B$8,"P249",IF(J262&gt;=0.7,"P250",IF(J262&gt;=0.4,"P251","P252")))</f>
        <v>P250</v>
      </c>
      <c r="M262" s="58" t="str">
        <f>IF(AND(H262&gt;='01_PARAMETERS'!$B$7,F262="High-potential omnichannel"),"Hybrid sequence",IF(H262&gt;='01_PARAMETERS'!$B$7,"Remote call",IF(J262&gt;=0.7,"Approved email","Monitor")))</f>
        <v>Remote call</v>
      </c>
      <c r="N262" s="58" t="str">
        <f t="shared" si="3"/>
        <v>Very high</v>
      </c>
      <c r="O262" s="73" t="str">
        <f>IF(OR(L262="P249",AND(H262&gt;=0.7,G262=0)),"REVIEW","STANDARD")</f>
        <v>STANDARD</v>
      </c>
    </row>
    <row r="263" spans="1:15">
      <c r="A263" s="42" t="s">
        <v>599</v>
      </c>
      <c r="B263" s="61" t="s">
        <v>342</v>
      </c>
      <c r="C263" s="43" t="s">
        <v>299</v>
      </c>
      <c r="D263" s="43" t="s">
        <v>298</v>
      </c>
      <c r="E263" s="43" t="s">
        <v>343</v>
      </c>
      <c r="F263" s="43" t="s">
        <v>344</v>
      </c>
      <c r="G263" s="43">
        <v>1</v>
      </c>
      <c r="H263" s="53">
        <v>0.90060405105855634</v>
      </c>
      <c r="I263" s="43">
        <v>74</v>
      </c>
      <c r="J263" s="53">
        <v>0.90863579474342926</v>
      </c>
      <c r="K263" s="58">
        <f>--(H263&gt;='01_PARAMETERS'!$B$7)</f>
        <v>1</v>
      </c>
      <c r="L263" s="58" t="str">
        <f>IF(J263&gt;='01_PARAMETERS'!$B$8,"P250",IF(J263&gt;=0.7,"P251",IF(J263&gt;=0.4,"P252","P253")))</f>
        <v>P250</v>
      </c>
      <c r="M263" s="58" t="str">
        <f>IF(AND(H263&gt;='01_PARAMETERS'!$B$7,F263="High-potential omnichannel"),"Hybrid sequence",IF(H263&gt;='01_PARAMETERS'!$B$7,"Remote call",IF(J263&gt;=0.7,"Approved email","Monitor")))</f>
        <v>Remote call</v>
      </c>
      <c r="N263" s="58" t="str">
        <f t="shared" si="3"/>
        <v>Very high</v>
      </c>
      <c r="O263" s="73" t="str">
        <f>IF(OR(L263="P250",AND(H263&gt;=0.7,G263=0)),"REVIEW","STANDARD")</f>
        <v>REVIEW</v>
      </c>
    </row>
    <row r="264" spans="1:15">
      <c r="A264" s="42" t="s">
        <v>600</v>
      </c>
      <c r="B264" s="61" t="s">
        <v>342</v>
      </c>
      <c r="C264" s="43" t="s">
        <v>279</v>
      </c>
      <c r="D264" s="43" t="s">
        <v>276</v>
      </c>
      <c r="E264" s="43" t="s">
        <v>369</v>
      </c>
      <c r="F264" s="43" t="s">
        <v>344</v>
      </c>
      <c r="G264" s="43">
        <v>0</v>
      </c>
      <c r="H264" s="53">
        <v>0.70445170719237604</v>
      </c>
      <c r="I264" s="43">
        <v>402</v>
      </c>
      <c r="J264" s="53">
        <v>0.49812265331664585</v>
      </c>
      <c r="K264" s="58">
        <f>--(H264&gt;='01_PARAMETERS'!$B$7)</f>
        <v>1</v>
      </c>
      <c r="L264" s="58" t="str">
        <f>IF(J264&gt;='01_PARAMETERS'!$B$8,"P251",IF(J264&gt;=0.7,"P252",IF(J264&gt;=0.4,"P253","P254")))</f>
        <v>P253</v>
      </c>
      <c r="M264" s="58" t="str">
        <f>IF(AND(H264&gt;='01_PARAMETERS'!$B$7,F264="High-potential omnichannel"),"Hybrid sequence",IF(H264&gt;='01_PARAMETERS'!$B$7,"Remote call",IF(J264&gt;=0.7,"Approved email","Monitor")))</f>
        <v>Remote call</v>
      </c>
      <c r="N264" s="58" t="str">
        <f t="shared" si="3"/>
        <v>High</v>
      </c>
      <c r="O264" s="73" t="str">
        <f>IF(OR(L264="P251",AND(H264&gt;=0.7,G264=0)),"REVIEW","STANDARD")</f>
        <v>REVIEW</v>
      </c>
    </row>
    <row r="265" spans="1:15">
      <c r="A265" s="42" t="s">
        <v>601</v>
      </c>
      <c r="B265" s="61" t="s">
        <v>342</v>
      </c>
      <c r="C265" s="43" t="s">
        <v>292</v>
      </c>
      <c r="D265" s="43" t="s">
        <v>286</v>
      </c>
      <c r="E265" s="43" t="s">
        <v>369</v>
      </c>
      <c r="F265" s="43" t="s">
        <v>347</v>
      </c>
      <c r="G265" s="43">
        <v>1</v>
      </c>
      <c r="H265" s="53">
        <v>0.9269979883329208</v>
      </c>
      <c r="I265" s="43">
        <v>33</v>
      </c>
      <c r="J265" s="53">
        <v>0.95994993742177726</v>
      </c>
      <c r="K265" s="58">
        <f>--(H265&gt;='01_PARAMETERS'!$B$7)</f>
        <v>1</v>
      </c>
      <c r="L265" s="58" t="str">
        <f>IF(J265&gt;='01_PARAMETERS'!$B$8,"P252",IF(J265&gt;=0.7,"P253",IF(J265&gt;=0.4,"P254","P255")))</f>
        <v>P252</v>
      </c>
      <c r="M265" s="58" t="str">
        <f>IF(AND(H265&gt;='01_PARAMETERS'!$B$7,F265="High-potential omnichannel"),"Hybrid sequence",IF(H265&gt;='01_PARAMETERS'!$B$7,"Remote call",IF(J265&gt;=0.7,"Approved email","Monitor")))</f>
        <v>Remote call</v>
      </c>
      <c r="N265" s="58" t="str">
        <f t="shared" si="3"/>
        <v>Very high</v>
      </c>
      <c r="O265" s="73" t="str">
        <f>IF(OR(L265="P252",AND(H265&gt;=0.7,G265=0)),"REVIEW","STANDARD")</f>
        <v>REVIEW</v>
      </c>
    </row>
    <row r="266" spans="1:15">
      <c r="A266" s="42" t="s">
        <v>602</v>
      </c>
      <c r="B266" s="61" t="s">
        <v>342</v>
      </c>
      <c r="C266" s="43" t="s">
        <v>292</v>
      </c>
      <c r="D266" s="43" t="s">
        <v>286</v>
      </c>
      <c r="E266" s="43" t="s">
        <v>369</v>
      </c>
      <c r="F266" s="43" t="s">
        <v>347</v>
      </c>
      <c r="G266" s="43">
        <v>0</v>
      </c>
      <c r="H266" s="53">
        <v>0.41813933940849007</v>
      </c>
      <c r="I266" s="43">
        <v>707</v>
      </c>
      <c r="J266" s="53">
        <v>0.11639549436795993</v>
      </c>
      <c r="K266" s="58">
        <f>--(H266&gt;='01_PARAMETERS'!$B$7)</f>
        <v>0</v>
      </c>
      <c r="L266" s="58" t="str">
        <f>IF(J266&gt;='01_PARAMETERS'!$B$8,"P253",IF(J266&gt;=0.7,"P254",IF(J266&gt;=0.4,"P255","P256")))</f>
        <v>P256</v>
      </c>
      <c r="M266" s="58" t="str">
        <f>IF(AND(H266&gt;='01_PARAMETERS'!$B$7,F266="High-potential omnichannel"),"Hybrid sequence",IF(H266&gt;='01_PARAMETERS'!$B$7,"Remote call",IF(J266&gt;=0.7,"Approved email","Monitor")))</f>
        <v>Monitor</v>
      </c>
      <c r="N266" s="58" t="str">
        <f t="shared" si="3"/>
        <v>Medium</v>
      </c>
      <c r="O266" s="73" t="str">
        <f>IF(OR(L266="P253",AND(H266&gt;=0.7,G266=0)),"REVIEW","STANDARD")</f>
        <v>STANDARD</v>
      </c>
    </row>
    <row r="267" spans="1:15">
      <c r="A267" s="42" t="s">
        <v>603</v>
      </c>
      <c r="B267" s="61" t="s">
        <v>342</v>
      </c>
      <c r="C267" s="43" t="s">
        <v>257</v>
      </c>
      <c r="D267" s="43" t="s">
        <v>244</v>
      </c>
      <c r="E267" s="43" t="s">
        <v>349</v>
      </c>
      <c r="F267" s="43" t="s">
        <v>350</v>
      </c>
      <c r="G267" s="43">
        <v>1</v>
      </c>
      <c r="H267" s="53">
        <v>0.71754424224977853</v>
      </c>
      <c r="I267" s="43">
        <v>382</v>
      </c>
      <c r="J267" s="53">
        <v>0.52315394242803503</v>
      </c>
      <c r="K267" s="58">
        <f>--(H267&gt;='01_PARAMETERS'!$B$7)</f>
        <v>1</v>
      </c>
      <c r="L267" s="58" t="str">
        <f>IF(J267&gt;='01_PARAMETERS'!$B$8,"P254",IF(J267&gt;=0.7,"P255",IF(J267&gt;=0.4,"P256","P257")))</f>
        <v>P256</v>
      </c>
      <c r="M267" s="58" t="str">
        <f>IF(AND(H267&gt;='01_PARAMETERS'!$B$7,F267="High-potential omnichannel"),"Hybrid sequence",IF(H267&gt;='01_PARAMETERS'!$B$7,"Remote call",IF(J267&gt;=0.7,"Approved email","Monitor")))</f>
        <v>Hybrid sequence</v>
      </c>
      <c r="N267" s="58" t="str">
        <f t="shared" si="3"/>
        <v>High</v>
      </c>
      <c r="O267" s="73" t="str">
        <f>IF(OR(L267="P254",AND(H267&gt;=0.7,G267=0)),"REVIEW","STANDARD")</f>
        <v>STANDARD</v>
      </c>
    </row>
    <row r="268" spans="1:15">
      <c r="A268" s="42" t="s">
        <v>604</v>
      </c>
      <c r="B268" s="61" t="s">
        <v>342</v>
      </c>
      <c r="C268" s="43" t="s">
        <v>260</v>
      </c>
      <c r="D268" s="43" t="s">
        <v>244</v>
      </c>
      <c r="E268" s="43" t="s">
        <v>343</v>
      </c>
      <c r="F268" s="43" t="s">
        <v>347</v>
      </c>
      <c r="G268" s="43">
        <v>1</v>
      </c>
      <c r="H268" s="53">
        <v>0.75488664349570478</v>
      </c>
      <c r="I268" s="43">
        <v>330</v>
      </c>
      <c r="J268" s="53">
        <v>0.58823529411764708</v>
      </c>
      <c r="K268" s="58">
        <f>--(H268&gt;='01_PARAMETERS'!$B$7)</f>
        <v>1</v>
      </c>
      <c r="L268" s="58" t="str">
        <f>IF(J268&gt;='01_PARAMETERS'!$B$8,"P255",IF(J268&gt;=0.7,"P256",IF(J268&gt;=0.4,"P257","P258")))</f>
        <v>P257</v>
      </c>
      <c r="M268" s="58" t="str">
        <f>IF(AND(H268&gt;='01_PARAMETERS'!$B$7,F268="High-potential omnichannel"),"Hybrid sequence",IF(H268&gt;='01_PARAMETERS'!$B$7,"Remote call",IF(J268&gt;=0.7,"Approved email","Monitor")))</f>
        <v>Remote call</v>
      </c>
      <c r="N268" s="58" t="str">
        <f t="shared" si="3"/>
        <v>High</v>
      </c>
      <c r="O268" s="73" t="str">
        <f>IF(OR(L268="P255",AND(H268&gt;=0.7,G268=0)),"REVIEW","STANDARD")</f>
        <v>STANDARD</v>
      </c>
    </row>
    <row r="269" spans="1:15">
      <c r="A269" s="42" t="s">
        <v>605</v>
      </c>
      <c r="B269" s="61" t="s">
        <v>342</v>
      </c>
      <c r="C269" s="43" t="s">
        <v>290</v>
      </c>
      <c r="D269" s="43" t="s">
        <v>286</v>
      </c>
      <c r="E269" s="43" t="s">
        <v>353</v>
      </c>
      <c r="F269" s="43" t="s">
        <v>350</v>
      </c>
      <c r="G269" s="43">
        <v>1</v>
      </c>
      <c r="H269" s="53">
        <v>0.74728637175901114</v>
      </c>
      <c r="I269" s="43">
        <v>339</v>
      </c>
      <c r="J269" s="53">
        <v>0.57697121401752183</v>
      </c>
      <c r="K269" s="58">
        <f>--(H269&gt;='01_PARAMETERS'!$B$7)</f>
        <v>1</v>
      </c>
      <c r="L269" s="58" t="str">
        <f>IF(J269&gt;='01_PARAMETERS'!$B$8,"P256",IF(J269&gt;=0.7,"P257",IF(J269&gt;=0.4,"P258","P259")))</f>
        <v>P258</v>
      </c>
      <c r="M269" s="58" t="str">
        <f>IF(AND(H269&gt;='01_PARAMETERS'!$B$7,F269="High-potential omnichannel"),"Hybrid sequence",IF(H269&gt;='01_PARAMETERS'!$B$7,"Remote call",IF(J269&gt;=0.7,"Approved email","Monitor")))</f>
        <v>Hybrid sequence</v>
      </c>
      <c r="N269" s="58" t="str">
        <f t="shared" si="3"/>
        <v>High</v>
      </c>
      <c r="O269" s="73" t="str">
        <f>IF(OR(L269="P256",AND(H269&gt;=0.7,G269=0)),"REVIEW","STANDARD")</f>
        <v>STANDARD</v>
      </c>
    </row>
    <row r="270" spans="1:15">
      <c r="A270" s="42" t="s">
        <v>606</v>
      </c>
      <c r="B270" s="61" t="s">
        <v>342</v>
      </c>
      <c r="C270" s="43" t="s">
        <v>301</v>
      </c>
      <c r="D270" s="43" t="s">
        <v>298</v>
      </c>
      <c r="E270" s="43" t="s">
        <v>349</v>
      </c>
      <c r="F270" s="43" t="s">
        <v>344</v>
      </c>
      <c r="G270" s="43">
        <v>1</v>
      </c>
      <c r="H270" s="53">
        <v>0.62105776730752071</v>
      </c>
      <c r="I270" s="43">
        <v>523</v>
      </c>
      <c r="J270" s="53">
        <v>0.34668335419274088</v>
      </c>
      <c r="K270" s="58">
        <f>--(H270&gt;='01_PARAMETERS'!$B$7)</f>
        <v>0</v>
      </c>
      <c r="L270" s="58" t="str">
        <f>IF(J270&gt;='01_PARAMETERS'!$B$8,"P257",IF(J270&gt;=0.7,"P258",IF(J270&gt;=0.4,"P259","P260")))</f>
        <v>P260</v>
      </c>
      <c r="M270" s="58" t="str">
        <f>IF(AND(H270&gt;='01_PARAMETERS'!$B$7,F270="High-potential omnichannel"),"Hybrid sequence",IF(H270&gt;='01_PARAMETERS'!$B$7,"Remote call",IF(J270&gt;=0.7,"Approved email","Monitor")))</f>
        <v>Monitor</v>
      </c>
      <c r="N270" s="58" t="str">
        <f t="shared" ref="N270:N333" si="4">IF(H270&gt;=0.8,"Very high",IF(H270&gt;=0.6,"High",IF(H270&gt;=0.4,"Medium","Low")))</f>
        <v>High</v>
      </c>
      <c r="O270" s="73" t="str">
        <f>IF(OR(L270="P257",AND(H270&gt;=0.7,G270=0)),"REVIEW","STANDARD")</f>
        <v>STANDARD</v>
      </c>
    </row>
    <row r="271" spans="1:15">
      <c r="A271" s="42" t="s">
        <v>607</v>
      </c>
      <c r="B271" s="61" t="s">
        <v>342</v>
      </c>
      <c r="C271" s="43" t="s">
        <v>260</v>
      </c>
      <c r="D271" s="43" t="s">
        <v>244</v>
      </c>
      <c r="E271" s="43" t="s">
        <v>349</v>
      </c>
      <c r="F271" s="43" t="s">
        <v>344</v>
      </c>
      <c r="G271" s="43">
        <v>0</v>
      </c>
      <c r="H271" s="53">
        <v>0.89862527779711177</v>
      </c>
      <c r="I271" s="43">
        <v>78</v>
      </c>
      <c r="J271" s="53">
        <v>0.90362953692115144</v>
      </c>
      <c r="K271" s="58">
        <f>--(H271&gt;='01_PARAMETERS'!$B$7)</f>
        <v>1</v>
      </c>
      <c r="L271" s="58" t="str">
        <f>IF(J271&gt;='01_PARAMETERS'!$B$8,"P258",IF(J271&gt;=0.7,"P259",IF(J271&gt;=0.4,"P260","P261")))</f>
        <v>P258</v>
      </c>
      <c r="M271" s="58" t="str">
        <f>IF(AND(H271&gt;='01_PARAMETERS'!$B$7,F271="High-potential omnichannel"),"Hybrid sequence",IF(H271&gt;='01_PARAMETERS'!$B$7,"Remote call",IF(J271&gt;=0.7,"Approved email","Monitor")))</f>
        <v>Remote call</v>
      </c>
      <c r="N271" s="58" t="str">
        <f t="shared" si="4"/>
        <v>Very high</v>
      </c>
      <c r="O271" s="73" t="str">
        <f>IF(OR(L271="P258",AND(H271&gt;=0.7,G271=0)),"REVIEW","STANDARD")</f>
        <v>REVIEW</v>
      </c>
    </row>
    <row r="272" spans="1:15">
      <c r="A272" s="42" t="s">
        <v>608</v>
      </c>
      <c r="B272" s="61" t="s">
        <v>342</v>
      </c>
      <c r="C272" s="43" t="s">
        <v>268</v>
      </c>
      <c r="D272" s="43" t="s">
        <v>266</v>
      </c>
      <c r="E272" s="43" t="s">
        <v>343</v>
      </c>
      <c r="F272" s="43" t="s">
        <v>344</v>
      </c>
      <c r="G272" s="43">
        <v>0</v>
      </c>
      <c r="H272" s="53">
        <v>0.81961689393216342</v>
      </c>
      <c r="I272" s="43">
        <v>219</v>
      </c>
      <c r="J272" s="53">
        <v>0.7271589486858574</v>
      </c>
      <c r="K272" s="58">
        <f>--(H272&gt;='01_PARAMETERS'!$B$7)</f>
        <v>1</v>
      </c>
      <c r="L272" s="58" t="str">
        <f>IF(J272&gt;='01_PARAMETERS'!$B$8,"P259",IF(J272&gt;=0.7,"P260",IF(J272&gt;=0.4,"P261","P262")))</f>
        <v>P260</v>
      </c>
      <c r="M272" s="58" t="str">
        <f>IF(AND(H272&gt;='01_PARAMETERS'!$B$7,F272="High-potential omnichannel"),"Hybrid sequence",IF(H272&gt;='01_PARAMETERS'!$B$7,"Remote call",IF(J272&gt;=0.7,"Approved email","Monitor")))</f>
        <v>Remote call</v>
      </c>
      <c r="N272" s="58" t="str">
        <f t="shared" si="4"/>
        <v>Very high</v>
      </c>
      <c r="O272" s="73" t="str">
        <f>IF(OR(L272="P259",AND(H272&gt;=0.7,G272=0)),"REVIEW","STANDARD")</f>
        <v>REVIEW</v>
      </c>
    </row>
    <row r="273" spans="1:15">
      <c r="A273" s="42" t="s">
        <v>609</v>
      </c>
      <c r="B273" s="61" t="s">
        <v>342</v>
      </c>
      <c r="C273" s="43" t="s">
        <v>307</v>
      </c>
      <c r="D273" s="43" t="s">
        <v>308</v>
      </c>
      <c r="E273" s="43" t="s">
        <v>349</v>
      </c>
      <c r="F273" s="43" t="s">
        <v>347</v>
      </c>
      <c r="G273" s="43">
        <v>1</v>
      </c>
      <c r="H273" s="53">
        <v>0.27238772625857749</v>
      </c>
      <c r="I273" s="43">
        <v>771</v>
      </c>
      <c r="J273" s="53">
        <v>3.6295369211514439E-2</v>
      </c>
      <c r="K273" s="58">
        <f>--(H273&gt;='01_PARAMETERS'!$B$7)</f>
        <v>0</v>
      </c>
      <c r="L273" s="58" t="str">
        <f>IF(J273&gt;='01_PARAMETERS'!$B$8,"P260",IF(J273&gt;=0.7,"P261",IF(J273&gt;=0.4,"P262","P263")))</f>
        <v>P263</v>
      </c>
      <c r="M273" s="58" t="str">
        <f>IF(AND(H273&gt;='01_PARAMETERS'!$B$7,F273="High-potential omnichannel"),"Hybrid sequence",IF(H273&gt;='01_PARAMETERS'!$B$7,"Remote call",IF(J273&gt;=0.7,"Approved email","Monitor")))</f>
        <v>Monitor</v>
      </c>
      <c r="N273" s="58" t="str">
        <f t="shared" si="4"/>
        <v>Low</v>
      </c>
      <c r="O273" s="73" t="str">
        <f>IF(OR(L273="P260",AND(H273&gt;=0.7,G273=0)),"REVIEW","STANDARD")</f>
        <v>STANDARD</v>
      </c>
    </row>
    <row r="274" spans="1:15">
      <c r="A274" s="42" t="s">
        <v>610</v>
      </c>
      <c r="B274" s="61" t="s">
        <v>342</v>
      </c>
      <c r="C274" s="43" t="s">
        <v>296</v>
      </c>
      <c r="D274" s="43" t="s">
        <v>295</v>
      </c>
      <c r="E274" s="43" t="s">
        <v>353</v>
      </c>
      <c r="F274" s="43" t="s">
        <v>350</v>
      </c>
      <c r="G274" s="43">
        <v>0</v>
      </c>
      <c r="H274" s="53">
        <v>0.28109659412734445</v>
      </c>
      <c r="I274" s="43">
        <v>767</v>
      </c>
      <c r="J274" s="53">
        <v>4.1301627033792254E-2</v>
      </c>
      <c r="K274" s="58">
        <f>--(H274&gt;='01_PARAMETERS'!$B$7)</f>
        <v>0</v>
      </c>
      <c r="L274" s="58" t="str">
        <f>IF(J274&gt;='01_PARAMETERS'!$B$8,"P261",IF(J274&gt;=0.7,"P262",IF(J274&gt;=0.4,"P263","P264")))</f>
        <v>P264</v>
      </c>
      <c r="M274" s="58" t="str">
        <f>IF(AND(H274&gt;='01_PARAMETERS'!$B$7,F274="High-potential omnichannel"),"Hybrid sequence",IF(H274&gt;='01_PARAMETERS'!$B$7,"Remote call",IF(J274&gt;=0.7,"Approved email","Monitor")))</f>
        <v>Monitor</v>
      </c>
      <c r="N274" s="58" t="str">
        <f t="shared" si="4"/>
        <v>Low</v>
      </c>
      <c r="O274" s="73" t="str">
        <f>IF(OR(L274="P261",AND(H274&gt;=0.7,G274=0)),"REVIEW","STANDARD")</f>
        <v>STANDARD</v>
      </c>
    </row>
    <row r="275" spans="1:15">
      <c r="A275" s="42" t="s">
        <v>611</v>
      </c>
      <c r="B275" s="61" t="s">
        <v>342</v>
      </c>
      <c r="C275" s="43" t="s">
        <v>309</v>
      </c>
      <c r="D275" s="43" t="s">
        <v>308</v>
      </c>
      <c r="E275" s="43" t="s">
        <v>353</v>
      </c>
      <c r="F275" s="43" t="s">
        <v>350</v>
      </c>
      <c r="G275" s="43">
        <v>1</v>
      </c>
      <c r="H275" s="53">
        <v>0.89658102001583384</v>
      </c>
      <c r="I275" s="43">
        <v>83</v>
      </c>
      <c r="J275" s="53">
        <v>0.89737171464330412</v>
      </c>
      <c r="K275" s="58">
        <f>--(H275&gt;='01_PARAMETERS'!$B$7)</f>
        <v>1</v>
      </c>
      <c r="L275" s="58" t="str">
        <f>IF(J275&gt;='01_PARAMETERS'!$B$8,"P262",IF(J275&gt;=0.7,"P263",IF(J275&gt;=0.4,"P264","P265")))</f>
        <v>P263</v>
      </c>
      <c r="M275" s="58" t="str">
        <f>IF(AND(H275&gt;='01_PARAMETERS'!$B$7,F275="High-potential omnichannel"),"Hybrid sequence",IF(H275&gt;='01_PARAMETERS'!$B$7,"Remote call",IF(J275&gt;=0.7,"Approved email","Monitor")))</f>
        <v>Hybrid sequence</v>
      </c>
      <c r="N275" s="58" t="str">
        <f t="shared" si="4"/>
        <v>Very high</v>
      </c>
      <c r="O275" s="73" t="str">
        <f>IF(OR(L275="P262",AND(H275&gt;=0.7,G275=0)),"REVIEW","STANDARD")</f>
        <v>STANDARD</v>
      </c>
    </row>
    <row r="276" spans="1:15">
      <c r="A276" s="42" t="s">
        <v>612</v>
      </c>
      <c r="B276" s="61" t="s">
        <v>342</v>
      </c>
      <c r="C276" s="43" t="s">
        <v>274</v>
      </c>
      <c r="D276" s="43" t="s">
        <v>273</v>
      </c>
      <c r="E276" s="43" t="s">
        <v>343</v>
      </c>
      <c r="F276" s="43" t="s">
        <v>344</v>
      </c>
      <c r="G276" s="43">
        <v>0</v>
      </c>
      <c r="H276" s="53">
        <v>0.68049613957965649</v>
      </c>
      <c r="I276" s="43">
        <v>438</v>
      </c>
      <c r="J276" s="53">
        <v>0.45306633291614518</v>
      </c>
      <c r="K276" s="58">
        <f>--(H276&gt;='01_PARAMETERS'!$B$7)</f>
        <v>0</v>
      </c>
      <c r="L276" s="58" t="str">
        <f>IF(J276&gt;='01_PARAMETERS'!$B$8,"P263",IF(J276&gt;=0.7,"P264",IF(J276&gt;=0.4,"P265","P266")))</f>
        <v>P265</v>
      </c>
      <c r="M276" s="58" t="str">
        <f>IF(AND(H276&gt;='01_PARAMETERS'!$B$7,F276="High-potential omnichannel"),"Hybrid sequence",IF(H276&gt;='01_PARAMETERS'!$B$7,"Remote call",IF(J276&gt;=0.7,"Approved email","Monitor")))</f>
        <v>Monitor</v>
      </c>
      <c r="N276" s="58" t="str">
        <f t="shared" si="4"/>
        <v>High</v>
      </c>
      <c r="O276" s="73" t="str">
        <f>IF(OR(L276="P263",AND(H276&gt;=0.7,G276=0)),"REVIEW","STANDARD")</f>
        <v>STANDARD</v>
      </c>
    </row>
    <row r="277" spans="1:15">
      <c r="A277" s="42" t="s">
        <v>613</v>
      </c>
      <c r="B277" s="61" t="s">
        <v>342</v>
      </c>
      <c r="C277" s="43" t="s">
        <v>287</v>
      </c>
      <c r="D277" s="43" t="s">
        <v>286</v>
      </c>
      <c r="E277" s="43" t="s">
        <v>349</v>
      </c>
      <c r="F277" s="43" t="s">
        <v>350</v>
      </c>
      <c r="G277" s="43">
        <v>1</v>
      </c>
      <c r="H277" s="53">
        <v>0.80111196442259958</v>
      </c>
      <c r="I277" s="43">
        <v>248</v>
      </c>
      <c r="J277" s="53">
        <v>0.69086357947434296</v>
      </c>
      <c r="K277" s="58">
        <f>--(H277&gt;='01_PARAMETERS'!$B$7)</f>
        <v>1</v>
      </c>
      <c r="L277" s="58" t="str">
        <f>IF(J277&gt;='01_PARAMETERS'!$B$8,"P264",IF(J277&gt;=0.7,"P265",IF(J277&gt;=0.4,"P266","P267")))</f>
        <v>P266</v>
      </c>
      <c r="M277" s="58" t="str">
        <f>IF(AND(H277&gt;='01_PARAMETERS'!$B$7,F277="High-potential omnichannel"),"Hybrid sequence",IF(H277&gt;='01_PARAMETERS'!$B$7,"Remote call",IF(J277&gt;=0.7,"Approved email","Monitor")))</f>
        <v>Hybrid sequence</v>
      </c>
      <c r="N277" s="58" t="str">
        <f t="shared" si="4"/>
        <v>Very high</v>
      </c>
      <c r="O277" s="73" t="str">
        <f>IF(OR(L277="P264",AND(H277&gt;=0.7,G277=0)),"REVIEW","STANDARD")</f>
        <v>STANDARD</v>
      </c>
    </row>
    <row r="278" spans="1:15">
      <c r="A278" s="42" t="s">
        <v>614</v>
      </c>
      <c r="B278" s="61" t="s">
        <v>342</v>
      </c>
      <c r="C278" s="43" t="s">
        <v>267</v>
      </c>
      <c r="D278" s="43" t="s">
        <v>266</v>
      </c>
      <c r="E278" s="43" t="s">
        <v>349</v>
      </c>
      <c r="F278" s="43" t="s">
        <v>347</v>
      </c>
      <c r="G278" s="43">
        <v>0</v>
      </c>
      <c r="H278" s="53">
        <v>0.56178484563140318</v>
      </c>
      <c r="I278" s="43">
        <v>586</v>
      </c>
      <c r="J278" s="53">
        <v>0.26783479349186479</v>
      </c>
      <c r="K278" s="58">
        <f>--(H278&gt;='01_PARAMETERS'!$B$7)</f>
        <v>0</v>
      </c>
      <c r="L278" s="58" t="str">
        <f>IF(J278&gt;='01_PARAMETERS'!$B$8,"P265",IF(J278&gt;=0.7,"P266",IF(J278&gt;=0.4,"P267","P268")))</f>
        <v>P268</v>
      </c>
      <c r="M278" s="58" t="str">
        <f>IF(AND(H278&gt;='01_PARAMETERS'!$B$7,F278="High-potential omnichannel"),"Hybrid sequence",IF(H278&gt;='01_PARAMETERS'!$B$7,"Remote call",IF(J278&gt;=0.7,"Approved email","Monitor")))</f>
        <v>Monitor</v>
      </c>
      <c r="N278" s="58" t="str">
        <f t="shared" si="4"/>
        <v>Medium</v>
      </c>
      <c r="O278" s="73" t="str">
        <f>IF(OR(L278="P265",AND(H278&gt;=0.7,G278=0)),"REVIEW","STANDARD")</f>
        <v>STANDARD</v>
      </c>
    </row>
    <row r="279" spans="1:15">
      <c r="A279" s="42" t="s">
        <v>615</v>
      </c>
      <c r="B279" s="61" t="s">
        <v>342</v>
      </c>
      <c r="C279" s="43" t="s">
        <v>277</v>
      </c>
      <c r="D279" s="43" t="s">
        <v>276</v>
      </c>
      <c r="E279" s="43" t="s">
        <v>349</v>
      </c>
      <c r="F279" s="43" t="s">
        <v>350</v>
      </c>
      <c r="G279" s="43">
        <v>1</v>
      </c>
      <c r="H279" s="53">
        <v>0.89011208262528319</v>
      </c>
      <c r="I279" s="43">
        <v>91</v>
      </c>
      <c r="J279" s="53">
        <v>0.88735919899874838</v>
      </c>
      <c r="K279" s="58">
        <f>--(H279&gt;='01_PARAMETERS'!$B$7)</f>
        <v>1</v>
      </c>
      <c r="L279" s="58" t="str">
        <f>IF(J279&gt;='01_PARAMETERS'!$B$8,"P266",IF(J279&gt;=0.7,"P267",IF(J279&gt;=0.4,"P268","P269")))</f>
        <v>P267</v>
      </c>
      <c r="M279" s="58" t="str">
        <f>IF(AND(H279&gt;='01_PARAMETERS'!$B$7,F279="High-potential omnichannel"),"Hybrid sequence",IF(H279&gt;='01_PARAMETERS'!$B$7,"Remote call",IF(J279&gt;=0.7,"Approved email","Monitor")))</f>
        <v>Hybrid sequence</v>
      </c>
      <c r="N279" s="58" t="str">
        <f t="shared" si="4"/>
        <v>Very high</v>
      </c>
      <c r="O279" s="73" t="str">
        <f>IF(OR(L279="P266",AND(H279&gt;=0.7,G279=0)),"REVIEW","STANDARD")</f>
        <v>STANDARD</v>
      </c>
    </row>
    <row r="280" spans="1:15">
      <c r="A280" s="42" t="s">
        <v>616</v>
      </c>
      <c r="B280" s="61" t="s">
        <v>342</v>
      </c>
      <c r="C280" s="43" t="s">
        <v>260</v>
      </c>
      <c r="D280" s="43" t="s">
        <v>244</v>
      </c>
      <c r="E280" s="43" t="s">
        <v>343</v>
      </c>
      <c r="F280" s="43" t="s">
        <v>344</v>
      </c>
      <c r="G280" s="43">
        <v>0</v>
      </c>
      <c r="H280" s="53">
        <v>0.71700962043572092</v>
      </c>
      <c r="I280" s="43">
        <v>383</v>
      </c>
      <c r="J280" s="53">
        <v>0.52190237797246564</v>
      </c>
      <c r="K280" s="58">
        <f>--(H280&gt;='01_PARAMETERS'!$B$7)</f>
        <v>1</v>
      </c>
      <c r="L280" s="58" t="str">
        <f>IF(J280&gt;='01_PARAMETERS'!$B$8,"P267",IF(J280&gt;=0.7,"P268",IF(J280&gt;=0.4,"P269","P270")))</f>
        <v>P269</v>
      </c>
      <c r="M280" s="58" t="str">
        <f>IF(AND(H280&gt;='01_PARAMETERS'!$B$7,F280="High-potential omnichannel"),"Hybrid sequence",IF(H280&gt;='01_PARAMETERS'!$B$7,"Remote call",IF(J280&gt;=0.7,"Approved email","Monitor")))</f>
        <v>Remote call</v>
      </c>
      <c r="N280" s="58" t="str">
        <f t="shared" si="4"/>
        <v>High</v>
      </c>
      <c r="O280" s="73" t="str">
        <f>IF(OR(L280="P267",AND(H280&gt;=0.7,G280=0)),"REVIEW","STANDARD")</f>
        <v>REVIEW</v>
      </c>
    </row>
    <row r="281" spans="1:15">
      <c r="A281" s="42" t="s">
        <v>617</v>
      </c>
      <c r="B281" s="61" t="s">
        <v>342</v>
      </c>
      <c r="C281" s="43" t="s">
        <v>282</v>
      </c>
      <c r="D281" s="43" t="s">
        <v>281</v>
      </c>
      <c r="E281" s="43" t="s">
        <v>353</v>
      </c>
      <c r="F281" s="43" t="s">
        <v>344</v>
      </c>
      <c r="G281" s="43">
        <v>1</v>
      </c>
      <c r="H281" s="53">
        <v>0.66510917099242062</v>
      </c>
      <c r="I281" s="43">
        <v>461</v>
      </c>
      <c r="J281" s="53">
        <v>0.42428035043804757</v>
      </c>
      <c r="K281" s="58">
        <f>--(H281&gt;='01_PARAMETERS'!$B$7)</f>
        <v>0</v>
      </c>
      <c r="L281" s="58" t="str">
        <f>IF(J281&gt;='01_PARAMETERS'!$B$8,"P268",IF(J281&gt;=0.7,"P269",IF(J281&gt;=0.4,"P270","P271")))</f>
        <v>P270</v>
      </c>
      <c r="M281" s="58" t="str">
        <f>IF(AND(H281&gt;='01_PARAMETERS'!$B$7,F281="High-potential omnichannel"),"Hybrid sequence",IF(H281&gt;='01_PARAMETERS'!$B$7,"Remote call",IF(J281&gt;=0.7,"Approved email","Monitor")))</f>
        <v>Monitor</v>
      </c>
      <c r="N281" s="58" t="str">
        <f t="shared" si="4"/>
        <v>High</v>
      </c>
      <c r="O281" s="73" t="str">
        <f>IF(OR(L281="P268",AND(H281&gt;=0.7,G281=0)),"REVIEW","STANDARD")</f>
        <v>STANDARD</v>
      </c>
    </row>
    <row r="282" spans="1:15">
      <c r="A282" s="42" t="s">
        <v>618</v>
      </c>
      <c r="B282" s="61" t="s">
        <v>342</v>
      </c>
      <c r="C282" s="43" t="s">
        <v>265</v>
      </c>
      <c r="D282" s="43" t="s">
        <v>266</v>
      </c>
      <c r="E282" s="43" t="s">
        <v>349</v>
      </c>
      <c r="F282" s="43" t="s">
        <v>350</v>
      </c>
      <c r="G282" s="43">
        <v>0</v>
      </c>
      <c r="H282" s="53">
        <v>0.70286651425578961</v>
      </c>
      <c r="I282" s="43">
        <v>404</v>
      </c>
      <c r="J282" s="53">
        <v>0.49561952440550683</v>
      </c>
      <c r="K282" s="58">
        <f>--(H282&gt;='01_PARAMETERS'!$B$7)</f>
        <v>1</v>
      </c>
      <c r="L282" s="58" t="str">
        <f>IF(J282&gt;='01_PARAMETERS'!$B$8,"P269",IF(J282&gt;=0.7,"P270",IF(J282&gt;=0.4,"P271","P272")))</f>
        <v>P271</v>
      </c>
      <c r="M282" s="58" t="str">
        <f>IF(AND(H282&gt;='01_PARAMETERS'!$B$7,F282="High-potential omnichannel"),"Hybrid sequence",IF(H282&gt;='01_PARAMETERS'!$B$7,"Remote call",IF(J282&gt;=0.7,"Approved email","Monitor")))</f>
        <v>Hybrid sequence</v>
      </c>
      <c r="N282" s="58" t="str">
        <f t="shared" si="4"/>
        <v>High</v>
      </c>
      <c r="O282" s="73" t="str">
        <f>IF(OR(L282="P269",AND(H282&gt;=0.7,G282=0)),"REVIEW","STANDARD")</f>
        <v>REVIEW</v>
      </c>
    </row>
    <row r="283" spans="1:15">
      <c r="A283" s="42" t="s">
        <v>619</v>
      </c>
      <c r="B283" s="61" t="s">
        <v>342</v>
      </c>
      <c r="C283" s="43" t="s">
        <v>264</v>
      </c>
      <c r="D283" s="43" t="s">
        <v>263</v>
      </c>
      <c r="E283" s="43" t="s">
        <v>346</v>
      </c>
      <c r="F283" s="43" t="s">
        <v>347</v>
      </c>
      <c r="G283" s="43">
        <v>0</v>
      </c>
      <c r="H283" s="53">
        <v>0.85254114251052626</v>
      </c>
      <c r="I283" s="43">
        <v>150</v>
      </c>
      <c r="J283" s="53">
        <v>0.81351689612015021</v>
      </c>
      <c r="K283" s="58">
        <f>--(H283&gt;='01_PARAMETERS'!$B$7)</f>
        <v>1</v>
      </c>
      <c r="L283" s="58" t="str">
        <f>IF(J283&gt;='01_PARAMETERS'!$B$8,"P270",IF(J283&gt;=0.7,"P271",IF(J283&gt;=0.4,"P272","P273")))</f>
        <v>P271</v>
      </c>
      <c r="M283" s="58" t="str">
        <f>IF(AND(H283&gt;='01_PARAMETERS'!$B$7,F283="High-potential omnichannel"),"Hybrid sequence",IF(H283&gt;='01_PARAMETERS'!$B$7,"Remote call",IF(J283&gt;=0.7,"Approved email","Monitor")))</f>
        <v>Remote call</v>
      </c>
      <c r="N283" s="58" t="str">
        <f t="shared" si="4"/>
        <v>Very high</v>
      </c>
      <c r="O283" s="73" t="str">
        <f>IF(OR(L283="P270",AND(H283&gt;=0.7,G283=0)),"REVIEW","STANDARD")</f>
        <v>REVIEW</v>
      </c>
    </row>
    <row r="284" spans="1:15">
      <c r="A284" s="42" t="s">
        <v>620</v>
      </c>
      <c r="B284" s="61" t="s">
        <v>342</v>
      </c>
      <c r="C284" s="43" t="s">
        <v>289</v>
      </c>
      <c r="D284" s="43" t="s">
        <v>286</v>
      </c>
      <c r="E284" s="43" t="s">
        <v>353</v>
      </c>
      <c r="F284" s="43" t="s">
        <v>350</v>
      </c>
      <c r="G284" s="43">
        <v>1</v>
      </c>
      <c r="H284" s="53">
        <v>0.7953254419569441</v>
      </c>
      <c r="I284" s="43">
        <v>261</v>
      </c>
      <c r="J284" s="53">
        <v>0.67459324155194</v>
      </c>
      <c r="K284" s="58">
        <f>--(H284&gt;='01_PARAMETERS'!$B$7)</f>
        <v>1</v>
      </c>
      <c r="L284" s="58" t="str">
        <f>IF(J284&gt;='01_PARAMETERS'!$B$8,"P271",IF(J284&gt;=0.7,"P272",IF(J284&gt;=0.4,"P273","P274")))</f>
        <v>P273</v>
      </c>
      <c r="M284" s="58" t="str">
        <f>IF(AND(H284&gt;='01_PARAMETERS'!$B$7,F284="High-potential omnichannel"),"Hybrid sequence",IF(H284&gt;='01_PARAMETERS'!$B$7,"Remote call",IF(J284&gt;=0.7,"Approved email","Monitor")))</f>
        <v>Hybrid sequence</v>
      </c>
      <c r="N284" s="58" t="str">
        <f t="shared" si="4"/>
        <v>High</v>
      </c>
      <c r="O284" s="73" t="str">
        <f>IF(OR(L284="P271",AND(H284&gt;=0.7,G284=0)),"REVIEW","STANDARD")</f>
        <v>STANDARD</v>
      </c>
    </row>
    <row r="285" spans="1:15">
      <c r="A285" s="42" t="s">
        <v>621</v>
      </c>
      <c r="B285" s="61" t="s">
        <v>342</v>
      </c>
      <c r="C285" s="43" t="s">
        <v>307</v>
      </c>
      <c r="D285" s="43" t="s">
        <v>308</v>
      </c>
      <c r="E285" s="43" t="s">
        <v>349</v>
      </c>
      <c r="F285" s="43" t="s">
        <v>350</v>
      </c>
      <c r="G285" s="43">
        <v>1</v>
      </c>
      <c r="H285" s="53">
        <v>0.78447798210735153</v>
      </c>
      <c r="I285" s="43">
        <v>284</v>
      </c>
      <c r="J285" s="53">
        <v>0.64580725907384229</v>
      </c>
      <c r="K285" s="58">
        <f>--(H285&gt;='01_PARAMETERS'!$B$7)</f>
        <v>1</v>
      </c>
      <c r="L285" s="58" t="str">
        <f>IF(J285&gt;='01_PARAMETERS'!$B$8,"P272",IF(J285&gt;=0.7,"P273",IF(J285&gt;=0.4,"P274","P275")))</f>
        <v>P274</v>
      </c>
      <c r="M285" s="58" t="str">
        <f>IF(AND(H285&gt;='01_PARAMETERS'!$B$7,F285="High-potential omnichannel"),"Hybrid sequence",IF(H285&gt;='01_PARAMETERS'!$B$7,"Remote call",IF(J285&gt;=0.7,"Approved email","Monitor")))</f>
        <v>Hybrid sequence</v>
      </c>
      <c r="N285" s="58" t="str">
        <f t="shared" si="4"/>
        <v>High</v>
      </c>
      <c r="O285" s="73" t="str">
        <f>IF(OR(L285="P272",AND(H285&gt;=0.7,G285=0)),"REVIEW","STANDARD")</f>
        <v>STANDARD</v>
      </c>
    </row>
    <row r="286" spans="1:15">
      <c r="A286" s="42" t="s">
        <v>622</v>
      </c>
      <c r="B286" s="61" t="s">
        <v>342</v>
      </c>
      <c r="C286" s="43" t="s">
        <v>300</v>
      </c>
      <c r="D286" s="43" t="s">
        <v>298</v>
      </c>
      <c r="E286" s="43" t="s">
        <v>353</v>
      </c>
      <c r="F286" s="43" t="s">
        <v>347</v>
      </c>
      <c r="G286" s="43">
        <v>0</v>
      </c>
      <c r="H286" s="53">
        <v>0.57409164045313799</v>
      </c>
      <c r="I286" s="43">
        <v>571</v>
      </c>
      <c r="J286" s="53">
        <v>0.28660826032540676</v>
      </c>
      <c r="K286" s="58">
        <f>--(H286&gt;='01_PARAMETERS'!$B$7)</f>
        <v>0</v>
      </c>
      <c r="L286" s="58" t="str">
        <f>IF(J286&gt;='01_PARAMETERS'!$B$8,"P273",IF(J286&gt;=0.7,"P274",IF(J286&gt;=0.4,"P275","P276")))</f>
        <v>P276</v>
      </c>
      <c r="M286" s="58" t="str">
        <f>IF(AND(H286&gt;='01_PARAMETERS'!$B$7,F286="High-potential omnichannel"),"Hybrid sequence",IF(H286&gt;='01_PARAMETERS'!$B$7,"Remote call",IF(J286&gt;=0.7,"Approved email","Monitor")))</f>
        <v>Monitor</v>
      </c>
      <c r="N286" s="58" t="str">
        <f t="shared" si="4"/>
        <v>Medium</v>
      </c>
      <c r="O286" s="73" t="str">
        <f>IF(OR(L286="P273",AND(H286&gt;=0.7,G286=0)),"REVIEW","STANDARD")</f>
        <v>STANDARD</v>
      </c>
    </row>
    <row r="287" spans="1:15">
      <c r="A287" s="42" t="s">
        <v>623</v>
      </c>
      <c r="B287" s="61" t="s">
        <v>342</v>
      </c>
      <c r="C287" s="43" t="s">
        <v>243</v>
      </c>
      <c r="D287" s="43" t="s">
        <v>244</v>
      </c>
      <c r="E287" s="43" t="s">
        <v>349</v>
      </c>
      <c r="F287" s="43" t="s">
        <v>347</v>
      </c>
      <c r="G287" s="43">
        <v>1</v>
      </c>
      <c r="H287" s="53">
        <v>0.70154738828463237</v>
      </c>
      <c r="I287" s="43">
        <v>409</v>
      </c>
      <c r="J287" s="53">
        <v>0.48936170212765961</v>
      </c>
      <c r="K287" s="58">
        <f>--(H287&gt;='01_PARAMETERS'!$B$7)</f>
        <v>1</v>
      </c>
      <c r="L287" s="58" t="str">
        <f>IF(J287&gt;='01_PARAMETERS'!$B$8,"P274",IF(J287&gt;=0.7,"P275",IF(J287&gt;=0.4,"P276","P277")))</f>
        <v>P276</v>
      </c>
      <c r="M287" s="58" t="str">
        <f>IF(AND(H287&gt;='01_PARAMETERS'!$B$7,F287="High-potential omnichannel"),"Hybrid sequence",IF(H287&gt;='01_PARAMETERS'!$B$7,"Remote call",IF(J287&gt;=0.7,"Approved email","Monitor")))</f>
        <v>Remote call</v>
      </c>
      <c r="N287" s="58" t="str">
        <f t="shared" si="4"/>
        <v>High</v>
      </c>
      <c r="O287" s="73" t="str">
        <f>IF(OR(L287="P274",AND(H287&gt;=0.7,G287=0)),"REVIEW","STANDARD")</f>
        <v>STANDARD</v>
      </c>
    </row>
    <row r="288" spans="1:15">
      <c r="A288" s="42" t="s">
        <v>624</v>
      </c>
      <c r="B288" s="61" t="s">
        <v>342</v>
      </c>
      <c r="C288" s="43" t="s">
        <v>309</v>
      </c>
      <c r="D288" s="43" t="s">
        <v>308</v>
      </c>
      <c r="E288" s="43" t="s">
        <v>353</v>
      </c>
      <c r="F288" s="43" t="s">
        <v>347</v>
      </c>
      <c r="G288" s="43">
        <v>0</v>
      </c>
      <c r="H288" s="53">
        <v>0.80247786432569401</v>
      </c>
      <c r="I288" s="43">
        <v>244</v>
      </c>
      <c r="J288" s="53">
        <v>0.69586983729662077</v>
      </c>
      <c r="K288" s="58">
        <f>--(H288&gt;='01_PARAMETERS'!$B$7)</f>
        <v>1</v>
      </c>
      <c r="L288" s="58" t="str">
        <f>IF(J288&gt;='01_PARAMETERS'!$B$8,"P275",IF(J288&gt;=0.7,"P276",IF(J288&gt;=0.4,"P277","P278")))</f>
        <v>P277</v>
      </c>
      <c r="M288" s="58" t="str">
        <f>IF(AND(H288&gt;='01_PARAMETERS'!$B$7,F288="High-potential omnichannel"),"Hybrid sequence",IF(H288&gt;='01_PARAMETERS'!$B$7,"Remote call",IF(J288&gt;=0.7,"Approved email","Monitor")))</f>
        <v>Remote call</v>
      </c>
      <c r="N288" s="58" t="str">
        <f t="shared" si="4"/>
        <v>Very high</v>
      </c>
      <c r="O288" s="73" t="str">
        <f>IF(OR(L288="P275",AND(H288&gt;=0.7,G288=0)),"REVIEW","STANDARD")</f>
        <v>REVIEW</v>
      </c>
    </row>
    <row r="289" spans="1:15">
      <c r="A289" s="42" t="s">
        <v>625</v>
      </c>
      <c r="B289" s="61" t="s">
        <v>342</v>
      </c>
      <c r="C289" s="43" t="s">
        <v>313</v>
      </c>
      <c r="D289" s="43" t="s">
        <v>312</v>
      </c>
      <c r="E289" s="43" t="s">
        <v>353</v>
      </c>
      <c r="F289" s="43" t="s">
        <v>347</v>
      </c>
      <c r="G289" s="43">
        <v>0</v>
      </c>
      <c r="H289" s="53">
        <v>0.28131735642863803</v>
      </c>
      <c r="I289" s="43">
        <v>766</v>
      </c>
      <c r="J289" s="53">
        <v>4.2553191489361653E-2</v>
      </c>
      <c r="K289" s="58">
        <f>--(H289&gt;='01_PARAMETERS'!$B$7)</f>
        <v>0</v>
      </c>
      <c r="L289" s="58" t="str">
        <f>IF(J289&gt;='01_PARAMETERS'!$B$8,"P276",IF(J289&gt;=0.7,"P277",IF(J289&gt;=0.4,"P278","P279")))</f>
        <v>P279</v>
      </c>
      <c r="M289" s="58" t="str">
        <f>IF(AND(H289&gt;='01_PARAMETERS'!$B$7,F289="High-potential omnichannel"),"Hybrid sequence",IF(H289&gt;='01_PARAMETERS'!$B$7,"Remote call",IF(J289&gt;=0.7,"Approved email","Monitor")))</f>
        <v>Monitor</v>
      </c>
      <c r="N289" s="58" t="str">
        <f t="shared" si="4"/>
        <v>Low</v>
      </c>
      <c r="O289" s="73" t="str">
        <f>IF(OR(L289="P276",AND(H289&gt;=0.7,G289=0)),"REVIEW","STANDARD")</f>
        <v>STANDARD</v>
      </c>
    </row>
    <row r="290" spans="1:15">
      <c r="A290" s="42" t="s">
        <v>626</v>
      </c>
      <c r="B290" s="61" t="s">
        <v>342</v>
      </c>
      <c r="C290" s="43" t="s">
        <v>294</v>
      </c>
      <c r="D290" s="43" t="s">
        <v>295</v>
      </c>
      <c r="E290" s="43" t="s">
        <v>343</v>
      </c>
      <c r="F290" s="43" t="s">
        <v>350</v>
      </c>
      <c r="G290" s="43">
        <v>0</v>
      </c>
      <c r="H290" s="53">
        <v>0.53470041191148343</v>
      </c>
      <c r="I290" s="43">
        <v>625</v>
      </c>
      <c r="J290" s="53">
        <v>0.21902377972465581</v>
      </c>
      <c r="K290" s="58">
        <f>--(H290&gt;='01_PARAMETERS'!$B$7)</f>
        <v>0</v>
      </c>
      <c r="L290" s="58" t="str">
        <f>IF(J290&gt;='01_PARAMETERS'!$B$8,"P277",IF(J290&gt;=0.7,"P278",IF(J290&gt;=0.4,"P279","P280")))</f>
        <v>P280</v>
      </c>
      <c r="M290" s="58" t="str">
        <f>IF(AND(H290&gt;='01_PARAMETERS'!$B$7,F290="High-potential omnichannel"),"Hybrid sequence",IF(H290&gt;='01_PARAMETERS'!$B$7,"Remote call",IF(J290&gt;=0.7,"Approved email","Monitor")))</f>
        <v>Monitor</v>
      </c>
      <c r="N290" s="58" t="str">
        <f t="shared" si="4"/>
        <v>Medium</v>
      </c>
      <c r="O290" s="73" t="str">
        <f>IF(OR(L290="P277",AND(H290&gt;=0.7,G290=0)),"REVIEW","STANDARD")</f>
        <v>STANDARD</v>
      </c>
    </row>
    <row r="291" spans="1:15">
      <c r="A291" s="42" t="s">
        <v>627</v>
      </c>
      <c r="B291" s="61" t="s">
        <v>342</v>
      </c>
      <c r="C291" s="43" t="s">
        <v>287</v>
      </c>
      <c r="D291" s="43" t="s">
        <v>286</v>
      </c>
      <c r="E291" s="43" t="s">
        <v>346</v>
      </c>
      <c r="F291" s="43" t="s">
        <v>347</v>
      </c>
      <c r="G291" s="43">
        <v>0</v>
      </c>
      <c r="H291" s="53">
        <v>0.60614947139282904</v>
      </c>
      <c r="I291" s="43">
        <v>539</v>
      </c>
      <c r="J291" s="53">
        <v>0.32665832290362951</v>
      </c>
      <c r="K291" s="58">
        <f>--(H291&gt;='01_PARAMETERS'!$B$7)</f>
        <v>0</v>
      </c>
      <c r="L291" s="58" t="str">
        <f>IF(J291&gt;='01_PARAMETERS'!$B$8,"P278",IF(J291&gt;=0.7,"P279",IF(J291&gt;=0.4,"P280","P281")))</f>
        <v>P281</v>
      </c>
      <c r="M291" s="58" t="str">
        <f>IF(AND(H291&gt;='01_PARAMETERS'!$B$7,F291="High-potential omnichannel"),"Hybrid sequence",IF(H291&gt;='01_PARAMETERS'!$B$7,"Remote call",IF(J291&gt;=0.7,"Approved email","Monitor")))</f>
        <v>Monitor</v>
      </c>
      <c r="N291" s="58" t="str">
        <f t="shared" si="4"/>
        <v>High</v>
      </c>
      <c r="O291" s="73" t="str">
        <f>IF(OR(L291="P278",AND(H291&gt;=0.7,G291=0)),"REVIEW","STANDARD")</f>
        <v>STANDARD</v>
      </c>
    </row>
    <row r="292" spans="1:15">
      <c r="A292" s="42" t="s">
        <v>628</v>
      </c>
      <c r="B292" s="61" t="s">
        <v>342</v>
      </c>
      <c r="C292" s="43" t="s">
        <v>288</v>
      </c>
      <c r="D292" s="43" t="s">
        <v>286</v>
      </c>
      <c r="E292" s="43" t="s">
        <v>369</v>
      </c>
      <c r="F292" s="43" t="s">
        <v>350</v>
      </c>
      <c r="G292" s="43">
        <v>1</v>
      </c>
      <c r="H292" s="53">
        <v>0.69448792690812833</v>
      </c>
      <c r="I292" s="43">
        <v>422</v>
      </c>
      <c r="J292" s="53">
        <v>0.47309136420525655</v>
      </c>
      <c r="K292" s="58">
        <f>--(H292&gt;='01_PARAMETERS'!$B$7)</f>
        <v>0</v>
      </c>
      <c r="L292" s="58" t="str">
        <f>IF(J292&gt;='01_PARAMETERS'!$B$8,"P279",IF(J292&gt;=0.7,"P280",IF(J292&gt;=0.4,"P281","P282")))</f>
        <v>P281</v>
      </c>
      <c r="M292" s="58" t="str">
        <f>IF(AND(H292&gt;='01_PARAMETERS'!$B$7,F292="High-potential omnichannel"),"Hybrid sequence",IF(H292&gt;='01_PARAMETERS'!$B$7,"Remote call",IF(J292&gt;=0.7,"Approved email","Monitor")))</f>
        <v>Monitor</v>
      </c>
      <c r="N292" s="58" t="str">
        <f t="shared" si="4"/>
        <v>High</v>
      </c>
      <c r="O292" s="73" t="str">
        <f>IF(OR(L292="P279",AND(H292&gt;=0.7,G292=0)),"REVIEW","STANDARD")</f>
        <v>STANDARD</v>
      </c>
    </row>
    <row r="293" spans="1:15">
      <c r="A293" s="42" t="s">
        <v>629</v>
      </c>
      <c r="B293" s="61" t="s">
        <v>342</v>
      </c>
      <c r="C293" s="43" t="s">
        <v>271</v>
      </c>
      <c r="D293" s="43" t="s">
        <v>270</v>
      </c>
      <c r="E293" s="43" t="s">
        <v>353</v>
      </c>
      <c r="F293" s="43" t="s">
        <v>347</v>
      </c>
      <c r="G293" s="43">
        <v>1</v>
      </c>
      <c r="H293" s="53">
        <v>0.86396093470094559</v>
      </c>
      <c r="I293" s="43">
        <v>137</v>
      </c>
      <c r="J293" s="53">
        <v>0.82978723404255317</v>
      </c>
      <c r="K293" s="58">
        <f>--(H293&gt;='01_PARAMETERS'!$B$7)</f>
        <v>1</v>
      </c>
      <c r="L293" s="58" t="str">
        <f>IF(J293&gt;='01_PARAMETERS'!$B$8,"P280",IF(J293&gt;=0.7,"P281",IF(J293&gt;=0.4,"P282","P283")))</f>
        <v>P281</v>
      </c>
      <c r="M293" s="58" t="str">
        <f>IF(AND(H293&gt;='01_PARAMETERS'!$B$7,F293="High-potential omnichannel"),"Hybrid sequence",IF(H293&gt;='01_PARAMETERS'!$B$7,"Remote call",IF(J293&gt;=0.7,"Approved email","Monitor")))</f>
        <v>Remote call</v>
      </c>
      <c r="N293" s="58" t="str">
        <f t="shared" si="4"/>
        <v>Very high</v>
      </c>
      <c r="O293" s="73" t="str">
        <f>IF(OR(L293="P280",AND(H293&gt;=0.7,G293=0)),"REVIEW","STANDARD")</f>
        <v>STANDARD</v>
      </c>
    </row>
    <row r="294" spans="1:15">
      <c r="A294" s="42" t="s">
        <v>630</v>
      </c>
      <c r="B294" s="61" t="s">
        <v>342</v>
      </c>
      <c r="C294" s="43" t="s">
        <v>262</v>
      </c>
      <c r="D294" s="43" t="s">
        <v>263</v>
      </c>
      <c r="E294" s="43" t="s">
        <v>353</v>
      </c>
      <c r="F294" s="43" t="s">
        <v>344</v>
      </c>
      <c r="G294" s="43">
        <v>1</v>
      </c>
      <c r="H294" s="53">
        <v>0.62500142370529344</v>
      </c>
      <c r="I294" s="43">
        <v>519</v>
      </c>
      <c r="J294" s="53">
        <v>0.3516896120150188</v>
      </c>
      <c r="K294" s="58">
        <f>--(H294&gt;='01_PARAMETERS'!$B$7)</f>
        <v>0</v>
      </c>
      <c r="L294" s="58" t="str">
        <f>IF(J294&gt;='01_PARAMETERS'!$B$8,"P281",IF(J294&gt;=0.7,"P282",IF(J294&gt;=0.4,"P283","P284")))</f>
        <v>P284</v>
      </c>
      <c r="M294" s="58" t="str">
        <f>IF(AND(H294&gt;='01_PARAMETERS'!$B$7,F294="High-potential omnichannel"),"Hybrid sequence",IF(H294&gt;='01_PARAMETERS'!$B$7,"Remote call",IF(J294&gt;=0.7,"Approved email","Monitor")))</f>
        <v>Monitor</v>
      </c>
      <c r="N294" s="58" t="str">
        <f t="shared" si="4"/>
        <v>High</v>
      </c>
      <c r="O294" s="73" t="str">
        <f>IF(OR(L294="P281",AND(H294&gt;=0.7,G294=0)),"REVIEW","STANDARD")</f>
        <v>STANDARD</v>
      </c>
    </row>
    <row r="295" spans="1:15">
      <c r="A295" s="42" t="s">
        <v>631</v>
      </c>
      <c r="B295" s="61" t="s">
        <v>342</v>
      </c>
      <c r="C295" s="43" t="s">
        <v>277</v>
      </c>
      <c r="D295" s="43" t="s">
        <v>276</v>
      </c>
      <c r="E295" s="43" t="s">
        <v>353</v>
      </c>
      <c r="F295" s="43" t="s">
        <v>344</v>
      </c>
      <c r="G295" s="43">
        <v>1</v>
      </c>
      <c r="H295" s="53">
        <v>0.95801219088670053</v>
      </c>
      <c r="I295" s="43">
        <v>7</v>
      </c>
      <c r="J295" s="53">
        <v>0.99249061326658328</v>
      </c>
      <c r="K295" s="58">
        <f>--(H295&gt;='01_PARAMETERS'!$B$7)</f>
        <v>1</v>
      </c>
      <c r="L295" s="58" t="str">
        <f>IF(J295&gt;='01_PARAMETERS'!$B$8,"P282",IF(J295&gt;=0.7,"P283",IF(J295&gt;=0.4,"P284","P285")))</f>
        <v>P282</v>
      </c>
      <c r="M295" s="58" t="str">
        <f>IF(AND(H295&gt;='01_PARAMETERS'!$B$7,F295="High-potential omnichannel"),"Hybrid sequence",IF(H295&gt;='01_PARAMETERS'!$B$7,"Remote call",IF(J295&gt;=0.7,"Approved email","Monitor")))</f>
        <v>Remote call</v>
      </c>
      <c r="N295" s="58" t="str">
        <f t="shared" si="4"/>
        <v>Very high</v>
      </c>
      <c r="O295" s="73" t="str">
        <f>IF(OR(L295="P282",AND(H295&gt;=0.7,G295=0)),"REVIEW","STANDARD")</f>
        <v>REVIEW</v>
      </c>
    </row>
    <row r="296" spans="1:15">
      <c r="A296" s="42" t="s">
        <v>632</v>
      </c>
      <c r="B296" s="61" t="s">
        <v>342</v>
      </c>
      <c r="C296" s="43" t="s">
        <v>296</v>
      </c>
      <c r="D296" s="43" t="s">
        <v>295</v>
      </c>
      <c r="E296" s="43" t="s">
        <v>353</v>
      </c>
      <c r="F296" s="43" t="s">
        <v>347</v>
      </c>
      <c r="G296" s="43">
        <v>1</v>
      </c>
      <c r="H296" s="53">
        <v>0.79811191773012125</v>
      </c>
      <c r="I296" s="43">
        <v>254</v>
      </c>
      <c r="J296" s="53">
        <v>0.68335419274092613</v>
      </c>
      <c r="K296" s="58">
        <f>--(H296&gt;='01_PARAMETERS'!$B$7)</f>
        <v>1</v>
      </c>
      <c r="L296" s="58" t="str">
        <f>IF(J296&gt;='01_PARAMETERS'!$B$8,"P283",IF(J296&gt;=0.7,"P284",IF(J296&gt;=0.4,"P285","P286")))</f>
        <v>P285</v>
      </c>
      <c r="M296" s="58" t="str">
        <f>IF(AND(H296&gt;='01_PARAMETERS'!$B$7,F296="High-potential omnichannel"),"Hybrid sequence",IF(H296&gt;='01_PARAMETERS'!$B$7,"Remote call",IF(J296&gt;=0.7,"Approved email","Monitor")))</f>
        <v>Remote call</v>
      </c>
      <c r="N296" s="58" t="str">
        <f t="shared" si="4"/>
        <v>High</v>
      </c>
      <c r="O296" s="73" t="str">
        <f>IF(OR(L296="P283",AND(H296&gt;=0.7,G296=0)),"REVIEW","STANDARD")</f>
        <v>STANDARD</v>
      </c>
    </row>
    <row r="297" spans="1:15">
      <c r="A297" s="42" t="s">
        <v>633</v>
      </c>
      <c r="B297" s="61" t="s">
        <v>342</v>
      </c>
      <c r="C297" s="43" t="s">
        <v>296</v>
      </c>
      <c r="D297" s="43" t="s">
        <v>295</v>
      </c>
      <c r="E297" s="43" t="s">
        <v>349</v>
      </c>
      <c r="F297" s="43" t="s">
        <v>347</v>
      </c>
      <c r="G297" s="43">
        <v>0</v>
      </c>
      <c r="H297" s="53">
        <v>0.7237933415472001</v>
      </c>
      <c r="I297" s="43">
        <v>374</v>
      </c>
      <c r="J297" s="53">
        <v>0.53316645807259078</v>
      </c>
      <c r="K297" s="58">
        <f>--(H297&gt;='01_PARAMETERS'!$B$7)</f>
        <v>1</v>
      </c>
      <c r="L297" s="58" t="str">
        <f>IF(J297&gt;='01_PARAMETERS'!$B$8,"P284",IF(J297&gt;=0.7,"P285",IF(J297&gt;=0.4,"P286","P287")))</f>
        <v>P286</v>
      </c>
      <c r="M297" s="58" t="str">
        <f>IF(AND(H297&gt;='01_PARAMETERS'!$B$7,F297="High-potential omnichannel"),"Hybrid sequence",IF(H297&gt;='01_PARAMETERS'!$B$7,"Remote call",IF(J297&gt;=0.7,"Approved email","Monitor")))</f>
        <v>Remote call</v>
      </c>
      <c r="N297" s="58" t="str">
        <f t="shared" si="4"/>
        <v>High</v>
      </c>
      <c r="O297" s="73" t="str">
        <f>IF(OR(L297="P284",AND(H297&gt;=0.7,G297=0)),"REVIEW","STANDARD")</f>
        <v>REVIEW</v>
      </c>
    </row>
    <row r="298" spans="1:15">
      <c r="A298" s="42" t="s">
        <v>634</v>
      </c>
      <c r="B298" s="61" t="s">
        <v>342</v>
      </c>
      <c r="C298" s="43" t="s">
        <v>292</v>
      </c>
      <c r="D298" s="43" t="s">
        <v>286</v>
      </c>
      <c r="E298" s="43" t="s">
        <v>346</v>
      </c>
      <c r="F298" s="43" t="s">
        <v>347</v>
      </c>
      <c r="G298" s="43">
        <v>1</v>
      </c>
      <c r="H298" s="53">
        <v>0.89450815351618473</v>
      </c>
      <c r="I298" s="43">
        <v>86</v>
      </c>
      <c r="J298" s="53">
        <v>0.8936170212765957</v>
      </c>
      <c r="K298" s="58">
        <f>--(H298&gt;='01_PARAMETERS'!$B$7)</f>
        <v>1</v>
      </c>
      <c r="L298" s="58" t="str">
        <f>IF(J298&gt;='01_PARAMETERS'!$B$8,"P285",IF(J298&gt;=0.7,"P286",IF(J298&gt;=0.4,"P287","P288")))</f>
        <v>P286</v>
      </c>
      <c r="M298" s="58" t="str">
        <f>IF(AND(H298&gt;='01_PARAMETERS'!$B$7,F298="High-potential omnichannel"),"Hybrid sequence",IF(H298&gt;='01_PARAMETERS'!$B$7,"Remote call",IF(J298&gt;=0.7,"Approved email","Monitor")))</f>
        <v>Remote call</v>
      </c>
      <c r="N298" s="58" t="str">
        <f t="shared" si="4"/>
        <v>Very high</v>
      </c>
      <c r="O298" s="73" t="str">
        <f>IF(OR(L298="P285",AND(H298&gt;=0.7,G298=0)),"REVIEW","STANDARD")</f>
        <v>STANDARD</v>
      </c>
    </row>
    <row r="299" spans="1:15">
      <c r="A299" s="42" t="s">
        <v>635</v>
      </c>
      <c r="B299" s="61" t="s">
        <v>342</v>
      </c>
      <c r="C299" s="43" t="s">
        <v>264</v>
      </c>
      <c r="D299" s="43" t="s">
        <v>263</v>
      </c>
      <c r="E299" s="43" t="s">
        <v>353</v>
      </c>
      <c r="F299" s="43" t="s">
        <v>344</v>
      </c>
      <c r="G299" s="43">
        <v>0</v>
      </c>
      <c r="H299" s="53">
        <v>0.58058833921768482</v>
      </c>
      <c r="I299" s="43">
        <v>566</v>
      </c>
      <c r="J299" s="53">
        <v>0.29286608260325409</v>
      </c>
      <c r="K299" s="58">
        <f>--(H299&gt;='01_PARAMETERS'!$B$7)</f>
        <v>0</v>
      </c>
      <c r="L299" s="58" t="str">
        <f>IF(J299&gt;='01_PARAMETERS'!$B$8,"P286",IF(J299&gt;=0.7,"P287",IF(J299&gt;=0.4,"P288","P289")))</f>
        <v>P289</v>
      </c>
      <c r="M299" s="58" t="str">
        <f>IF(AND(H299&gt;='01_PARAMETERS'!$B$7,F299="High-potential omnichannel"),"Hybrid sequence",IF(H299&gt;='01_PARAMETERS'!$B$7,"Remote call",IF(J299&gt;=0.7,"Approved email","Monitor")))</f>
        <v>Monitor</v>
      </c>
      <c r="N299" s="58" t="str">
        <f t="shared" si="4"/>
        <v>Medium</v>
      </c>
      <c r="O299" s="73" t="str">
        <f>IF(OR(L299="P286",AND(H299&gt;=0.7,G299=0)),"REVIEW","STANDARD")</f>
        <v>STANDARD</v>
      </c>
    </row>
    <row r="300" spans="1:15">
      <c r="A300" s="42" t="s">
        <v>636</v>
      </c>
      <c r="B300" s="61" t="s">
        <v>342</v>
      </c>
      <c r="C300" s="43" t="s">
        <v>309</v>
      </c>
      <c r="D300" s="43" t="s">
        <v>308</v>
      </c>
      <c r="E300" s="43" t="s">
        <v>353</v>
      </c>
      <c r="F300" s="43" t="s">
        <v>347</v>
      </c>
      <c r="G300" s="43">
        <v>0</v>
      </c>
      <c r="H300" s="53">
        <v>0.42030067701313301</v>
      </c>
      <c r="I300" s="43">
        <v>706</v>
      </c>
      <c r="J300" s="53">
        <v>0.11764705882352944</v>
      </c>
      <c r="K300" s="58">
        <f>--(H300&gt;='01_PARAMETERS'!$B$7)</f>
        <v>0</v>
      </c>
      <c r="L300" s="58" t="str">
        <f>IF(J300&gt;='01_PARAMETERS'!$B$8,"P287",IF(J300&gt;=0.7,"P288",IF(J300&gt;=0.4,"P289","P290")))</f>
        <v>P290</v>
      </c>
      <c r="M300" s="58" t="str">
        <f>IF(AND(H300&gt;='01_PARAMETERS'!$B$7,F300="High-potential omnichannel"),"Hybrid sequence",IF(H300&gt;='01_PARAMETERS'!$B$7,"Remote call",IF(J300&gt;=0.7,"Approved email","Monitor")))</f>
        <v>Monitor</v>
      </c>
      <c r="N300" s="58" t="str">
        <f t="shared" si="4"/>
        <v>Medium</v>
      </c>
      <c r="O300" s="73" t="str">
        <f>IF(OR(L300="P287",AND(H300&gt;=0.7,G300=0)),"REVIEW","STANDARD")</f>
        <v>STANDARD</v>
      </c>
    </row>
    <row r="301" spans="1:15">
      <c r="A301" s="42" t="s">
        <v>637</v>
      </c>
      <c r="B301" s="61" t="s">
        <v>342</v>
      </c>
      <c r="C301" s="43" t="s">
        <v>265</v>
      </c>
      <c r="D301" s="43" t="s">
        <v>266</v>
      </c>
      <c r="E301" s="43" t="s">
        <v>369</v>
      </c>
      <c r="F301" s="43" t="s">
        <v>344</v>
      </c>
      <c r="G301" s="43">
        <v>1</v>
      </c>
      <c r="H301" s="53">
        <v>0.43778100212986476</v>
      </c>
      <c r="I301" s="43">
        <v>693</v>
      </c>
      <c r="J301" s="53">
        <v>0.13391739674593239</v>
      </c>
      <c r="K301" s="58">
        <f>--(H301&gt;='01_PARAMETERS'!$B$7)</f>
        <v>0</v>
      </c>
      <c r="L301" s="58" t="str">
        <f>IF(J301&gt;='01_PARAMETERS'!$B$8,"P288",IF(J301&gt;=0.7,"P289",IF(J301&gt;=0.4,"P290","P291")))</f>
        <v>P291</v>
      </c>
      <c r="M301" s="58" t="str">
        <f>IF(AND(H301&gt;='01_PARAMETERS'!$B$7,F301="High-potential omnichannel"),"Hybrid sequence",IF(H301&gt;='01_PARAMETERS'!$B$7,"Remote call",IF(J301&gt;=0.7,"Approved email","Monitor")))</f>
        <v>Monitor</v>
      </c>
      <c r="N301" s="58" t="str">
        <f t="shared" si="4"/>
        <v>Medium</v>
      </c>
      <c r="O301" s="73" t="str">
        <f>IF(OR(L301="P288",AND(H301&gt;=0.7,G301=0)),"REVIEW","STANDARD")</f>
        <v>STANDARD</v>
      </c>
    </row>
    <row r="302" spans="1:15">
      <c r="A302" s="42" t="s">
        <v>638</v>
      </c>
      <c r="B302" s="61" t="s">
        <v>342</v>
      </c>
      <c r="C302" s="43" t="s">
        <v>296</v>
      </c>
      <c r="D302" s="43" t="s">
        <v>295</v>
      </c>
      <c r="E302" s="43" t="s">
        <v>349</v>
      </c>
      <c r="F302" s="43" t="s">
        <v>347</v>
      </c>
      <c r="G302" s="43">
        <v>1</v>
      </c>
      <c r="H302" s="53">
        <v>0.75709457968646654</v>
      </c>
      <c r="I302" s="43">
        <v>327</v>
      </c>
      <c r="J302" s="53">
        <v>0.5919899874843555</v>
      </c>
      <c r="K302" s="58">
        <f>--(H302&gt;='01_PARAMETERS'!$B$7)</f>
        <v>1</v>
      </c>
      <c r="L302" s="58" t="str">
        <f>IF(J302&gt;='01_PARAMETERS'!$B$8,"P289",IF(J302&gt;=0.7,"P290",IF(J302&gt;=0.4,"P291","P292")))</f>
        <v>P291</v>
      </c>
      <c r="M302" s="58" t="str">
        <f>IF(AND(H302&gt;='01_PARAMETERS'!$B$7,F302="High-potential omnichannel"),"Hybrid sequence",IF(H302&gt;='01_PARAMETERS'!$B$7,"Remote call",IF(J302&gt;=0.7,"Approved email","Monitor")))</f>
        <v>Remote call</v>
      </c>
      <c r="N302" s="58" t="str">
        <f t="shared" si="4"/>
        <v>High</v>
      </c>
      <c r="O302" s="73" t="str">
        <f>IF(OR(L302="P289",AND(H302&gt;=0.7,G302=0)),"REVIEW","STANDARD")</f>
        <v>STANDARD</v>
      </c>
    </row>
    <row r="303" spans="1:15">
      <c r="A303" s="42" t="s">
        <v>639</v>
      </c>
      <c r="B303" s="61" t="s">
        <v>342</v>
      </c>
      <c r="C303" s="43" t="s">
        <v>262</v>
      </c>
      <c r="D303" s="43" t="s">
        <v>263</v>
      </c>
      <c r="E303" s="43" t="s">
        <v>369</v>
      </c>
      <c r="F303" s="43" t="s">
        <v>344</v>
      </c>
      <c r="G303" s="43">
        <v>0</v>
      </c>
      <c r="H303" s="53">
        <v>0.30022797952682406</v>
      </c>
      <c r="I303" s="43">
        <v>760</v>
      </c>
      <c r="J303" s="53">
        <v>5.0062578222778487E-2</v>
      </c>
      <c r="K303" s="58">
        <f>--(H303&gt;='01_PARAMETERS'!$B$7)</f>
        <v>0</v>
      </c>
      <c r="L303" s="58" t="str">
        <f>IF(J303&gt;='01_PARAMETERS'!$B$8,"P290",IF(J303&gt;=0.7,"P291",IF(J303&gt;=0.4,"P292","P293")))</f>
        <v>P293</v>
      </c>
      <c r="M303" s="58" t="str">
        <f>IF(AND(H303&gt;='01_PARAMETERS'!$B$7,F303="High-potential omnichannel"),"Hybrid sequence",IF(H303&gt;='01_PARAMETERS'!$B$7,"Remote call",IF(J303&gt;=0.7,"Approved email","Monitor")))</f>
        <v>Monitor</v>
      </c>
      <c r="N303" s="58" t="str">
        <f t="shared" si="4"/>
        <v>Low</v>
      </c>
      <c r="O303" s="73" t="str">
        <f>IF(OR(L303="P290",AND(H303&gt;=0.7,G303=0)),"REVIEW","STANDARD")</f>
        <v>STANDARD</v>
      </c>
    </row>
    <row r="304" spans="1:15">
      <c r="A304" s="42" t="s">
        <v>640</v>
      </c>
      <c r="B304" s="61" t="s">
        <v>342</v>
      </c>
      <c r="C304" s="43" t="s">
        <v>291</v>
      </c>
      <c r="D304" s="43" t="s">
        <v>286</v>
      </c>
      <c r="E304" s="43" t="s">
        <v>349</v>
      </c>
      <c r="F304" s="43" t="s">
        <v>344</v>
      </c>
      <c r="G304" s="43">
        <v>1</v>
      </c>
      <c r="H304" s="53">
        <v>0.72242790339757013</v>
      </c>
      <c r="I304" s="43">
        <v>375</v>
      </c>
      <c r="J304" s="53">
        <v>0.53191489361702127</v>
      </c>
      <c r="K304" s="58">
        <f>--(H304&gt;='01_PARAMETERS'!$B$7)</f>
        <v>1</v>
      </c>
      <c r="L304" s="58" t="str">
        <f>IF(J304&gt;='01_PARAMETERS'!$B$8,"P291",IF(J304&gt;=0.7,"P292",IF(J304&gt;=0.4,"P293","P294")))</f>
        <v>P293</v>
      </c>
      <c r="M304" s="58" t="str">
        <f>IF(AND(H304&gt;='01_PARAMETERS'!$B$7,F304="High-potential omnichannel"),"Hybrid sequence",IF(H304&gt;='01_PARAMETERS'!$B$7,"Remote call",IF(J304&gt;=0.7,"Approved email","Monitor")))</f>
        <v>Remote call</v>
      </c>
      <c r="N304" s="58" t="str">
        <f t="shared" si="4"/>
        <v>High</v>
      </c>
      <c r="O304" s="73" t="str">
        <f>IF(OR(L304="P291",AND(H304&gt;=0.7,G304=0)),"REVIEW","STANDARD")</f>
        <v>STANDARD</v>
      </c>
    </row>
    <row r="305" spans="1:15">
      <c r="A305" s="42" t="s">
        <v>641</v>
      </c>
      <c r="B305" s="61" t="s">
        <v>342</v>
      </c>
      <c r="C305" s="43" t="s">
        <v>296</v>
      </c>
      <c r="D305" s="43" t="s">
        <v>295</v>
      </c>
      <c r="E305" s="43" t="s">
        <v>343</v>
      </c>
      <c r="F305" s="43" t="s">
        <v>344</v>
      </c>
      <c r="G305" s="43">
        <v>0</v>
      </c>
      <c r="H305" s="53">
        <v>0.80146140320938819</v>
      </c>
      <c r="I305" s="43">
        <v>247</v>
      </c>
      <c r="J305" s="53">
        <v>0.69211514392991247</v>
      </c>
      <c r="K305" s="58">
        <f>--(H305&gt;='01_PARAMETERS'!$B$7)</f>
        <v>1</v>
      </c>
      <c r="L305" s="58" t="str">
        <f>IF(J305&gt;='01_PARAMETERS'!$B$8,"P292",IF(J305&gt;=0.7,"P293",IF(J305&gt;=0.4,"P294","P295")))</f>
        <v>P294</v>
      </c>
      <c r="M305" s="58" t="str">
        <f>IF(AND(H305&gt;='01_PARAMETERS'!$B$7,F305="High-potential omnichannel"),"Hybrid sequence",IF(H305&gt;='01_PARAMETERS'!$B$7,"Remote call",IF(J305&gt;=0.7,"Approved email","Monitor")))</f>
        <v>Remote call</v>
      </c>
      <c r="N305" s="58" t="str">
        <f t="shared" si="4"/>
        <v>Very high</v>
      </c>
      <c r="O305" s="73" t="str">
        <f>IF(OR(L305="P292",AND(H305&gt;=0.7,G305=0)),"REVIEW","STANDARD")</f>
        <v>REVIEW</v>
      </c>
    </row>
    <row r="306" spans="1:15">
      <c r="A306" s="42" t="s">
        <v>642</v>
      </c>
      <c r="B306" s="61" t="s">
        <v>342</v>
      </c>
      <c r="C306" s="43" t="s">
        <v>290</v>
      </c>
      <c r="D306" s="43" t="s">
        <v>286</v>
      </c>
      <c r="E306" s="43" t="s">
        <v>349</v>
      </c>
      <c r="F306" s="43" t="s">
        <v>347</v>
      </c>
      <c r="G306" s="43">
        <v>1</v>
      </c>
      <c r="H306" s="53">
        <v>0.65143645908868064</v>
      </c>
      <c r="I306" s="43">
        <v>477</v>
      </c>
      <c r="J306" s="53">
        <v>0.4042553191489362</v>
      </c>
      <c r="K306" s="58">
        <f>--(H306&gt;='01_PARAMETERS'!$B$7)</f>
        <v>0</v>
      </c>
      <c r="L306" s="58" t="str">
        <f>IF(J306&gt;='01_PARAMETERS'!$B$8,"P293",IF(J306&gt;=0.7,"P294",IF(J306&gt;=0.4,"P295","P296")))</f>
        <v>P295</v>
      </c>
      <c r="M306" s="58" t="str">
        <f>IF(AND(H306&gt;='01_PARAMETERS'!$B$7,F306="High-potential omnichannel"),"Hybrid sequence",IF(H306&gt;='01_PARAMETERS'!$B$7,"Remote call",IF(J306&gt;=0.7,"Approved email","Monitor")))</f>
        <v>Monitor</v>
      </c>
      <c r="N306" s="58" t="str">
        <f t="shared" si="4"/>
        <v>High</v>
      </c>
      <c r="O306" s="73" t="str">
        <f>IF(OR(L306="P293",AND(H306&gt;=0.7,G306=0)),"REVIEW","STANDARD")</f>
        <v>STANDARD</v>
      </c>
    </row>
    <row r="307" spans="1:15">
      <c r="A307" s="42" t="s">
        <v>643</v>
      </c>
      <c r="B307" s="61" t="s">
        <v>342</v>
      </c>
      <c r="C307" s="43" t="s">
        <v>313</v>
      </c>
      <c r="D307" s="43" t="s">
        <v>312</v>
      </c>
      <c r="E307" s="43" t="s">
        <v>346</v>
      </c>
      <c r="F307" s="43" t="s">
        <v>347</v>
      </c>
      <c r="G307" s="43">
        <v>0</v>
      </c>
      <c r="H307" s="53">
        <v>0.54763948337487711</v>
      </c>
      <c r="I307" s="43">
        <v>604</v>
      </c>
      <c r="J307" s="53">
        <v>0.24530663329161451</v>
      </c>
      <c r="K307" s="58">
        <f>--(H307&gt;='01_PARAMETERS'!$B$7)</f>
        <v>0</v>
      </c>
      <c r="L307" s="58" t="str">
        <f>IF(J307&gt;='01_PARAMETERS'!$B$8,"P294",IF(J307&gt;=0.7,"P295",IF(J307&gt;=0.4,"P296","P297")))</f>
        <v>P297</v>
      </c>
      <c r="M307" s="58" t="str">
        <f>IF(AND(H307&gt;='01_PARAMETERS'!$B$7,F307="High-potential omnichannel"),"Hybrid sequence",IF(H307&gt;='01_PARAMETERS'!$B$7,"Remote call",IF(J307&gt;=0.7,"Approved email","Monitor")))</f>
        <v>Monitor</v>
      </c>
      <c r="N307" s="58" t="str">
        <f t="shared" si="4"/>
        <v>Medium</v>
      </c>
      <c r="O307" s="73" t="str">
        <f>IF(OR(L307="P294",AND(H307&gt;=0.7,G307=0)),"REVIEW","STANDARD")</f>
        <v>STANDARD</v>
      </c>
    </row>
    <row r="308" spans="1:15">
      <c r="A308" s="42" t="s">
        <v>644</v>
      </c>
      <c r="B308" s="61" t="s">
        <v>342</v>
      </c>
      <c r="C308" s="43" t="s">
        <v>284</v>
      </c>
      <c r="D308" s="43" t="s">
        <v>281</v>
      </c>
      <c r="E308" s="43" t="s">
        <v>346</v>
      </c>
      <c r="F308" s="43" t="s">
        <v>344</v>
      </c>
      <c r="G308" s="43">
        <v>1</v>
      </c>
      <c r="H308" s="53">
        <v>0.79401867979574436</v>
      </c>
      <c r="I308" s="43">
        <v>263</v>
      </c>
      <c r="J308" s="53">
        <v>0.67209011264080099</v>
      </c>
      <c r="K308" s="58">
        <f>--(H308&gt;='01_PARAMETERS'!$B$7)</f>
        <v>1</v>
      </c>
      <c r="L308" s="58" t="str">
        <f>IF(J308&gt;='01_PARAMETERS'!$B$8,"P295",IF(J308&gt;=0.7,"P296",IF(J308&gt;=0.4,"P297","P298")))</f>
        <v>P297</v>
      </c>
      <c r="M308" s="58" t="str">
        <f>IF(AND(H308&gt;='01_PARAMETERS'!$B$7,F308="High-potential omnichannel"),"Hybrid sequence",IF(H308&gt;='01_PARAMETERS'!$B$7,"Remote call",IF(J308&gt;=0.7,"Approved email","Monitor")))</f>
        <v>Remote call</v>
      </c>
      <c r="N308" s="58" t="str">
        <f t="shared" si="4"/>
        <v>High</v>
      </c>
      <c r="O308" s="73" t="str">
        <f>IF(OR(L308="P295",AND(H308&gt;=0.7,G308=0)),"REVIEW","STANDARD")</f>
        <v>STANDARD</v>
      </c>
    </row>
    <row r="309" spans="1:15">
      <c r="A309" s="42" t="s">
        <v>645</v>
      </c>
      <c r="B309" s="61" t="s">
        <v>342</v>
      </c>
      <c r="C309" s="43" t="s">
        <v>314</v>
      </c>
      <c r="D309" s="43" t="s">
        <v>312</v>
      </c>
      <c r="E309" s="43" t="s">
        <v>353</v>
      </c>
      <c r="F309" s="43" t="s">
        <v>344</v>
      </c>
      <c r="G309" s="43">
        <v>0</v>
      </c>
      <c r="H309" s="53">
        <v>0.82655593725266896</v>
      </c>
      <c r="I309" s="43">
        <v>209</v>
      </c>
      <c r="J309" s="53">
        <v>0.73967459324155194</v>
      </c>
      <c r="K309" s="58">
        <f>--(H309&gt;='01_PARAMETERS'!$B$7)</f>
        <v>1</v>
      </c>
      <c r="L309" s="58" t="str">
        <f>IF(J309&gt;='01_PARAMETERS'!$B$8,"P296",IF(J309&gt;=0.7,"P297",IF(J309&gt;=0.4,"P298","P299")))</f>
        <v>P297</v>
      </c>
      <c r="M309" s="58" t="str">
        <f>IF(AND(H309&gt;='01_PARAMETERS'!$B$7,F309="High-potential omnichannel"),"Hybrid sequence",IF(H309&gt;='01_PARAMETERS'!$B$7,"Remote call",IF(J309&gt;=0.7,"Approved email","Monitor")))</f>
        <v>Remote call</v>
      </c>
      <c r="N309" s="58" t="str">
        <f t="shared" si="4"/>
        <v>Very high</v>
      </c>
      <c r="O309" s="73" t="str">
        <f>IF(OR(L309="P296",AND(H309&gt;=0.7,G309=0)),"REVIEW","STANDARD")</f>
        <v>REVIEW</v>
      </c>
    </row>
    <row r="310" spans="1:15">
      <c r="A310" s="42" t="s">
        <v>646</v>
      </c>
      <c r="B310" s="61" t="s">
        <v>342</v>
      </c>
      <c r="C310" s="43" t="s">
        <v>280</v>
      </c>
      <c r="D310" s="43" t="s">
        <v>281</v>
      </c>
      <c r="E310" s="43" t="s">
        <v>343</v>
      </c>
      <c r="F310" s="43" t="s">
        <v>344</v>
      </c>
      <c r="G310" s="43">
        <v>0</v>
      </c>
      <c r="H310" s="53">
        <v>0.35628927100254981</v>
      </c>
      <c r="I310" s="43">
        <v>741</v>
      </c>
      <c r="J310" s="53">
        <v>7.3842302878598276E-2</v>
      </c>
      <c r="K310" s="58">
        <f>--(H310&gt;='01_PARAMETERS'!$B$7)</f>
        <v>0</v>
      </c>
      <c r="L310" s="58" t="str">
        <f>IF(J310&gt;='01_PARAMETERS'!$B$8,"P297",IF(J310&gt;=0.7,"P298",IF(J310&gt;=0.4,"P299","P300")))</f>
        <v>P300</v>
      </c>
      <c r="M310" s="58" t="str">
        <f>IF(AND(H310&gt;='01_PARAMETERS'!$B$7,F310="High-potential omnichannel"),"Hybrid sequence",IF(H310&gt;='01_PARAMETERS'!$B$7,"Remote call",IF(J310&gt;=0.7,"Approved email","Monitor")))</f>
        <v>Monitor</v>
      </c>
      <c r="N310" s="58" t="str">
        <f t="shared" si="4"/>
        <v>Low</v>
      </c>
      <c r="O310" s="73" t="str">
        <f>IF(OR(L310="P297",AND(H310&gt;=0.7,G310=0)),"REVIEW","STANDARD")</f>
        <v>STANDARD</v>
      </c>
    </row>
    <row r="311" spans="1:15">
      <c r="A311" s="42" t="s">
        <v>647</v>
      </c>
      <c r="B311" s="61" t="s">
        <v>342</v>
      </c>
      <c r="C311" s="43" t="s">
        <v>290</v>
      </c>
      <c r="D311" s="43" t="s">
        <v>286</v>
      </c>
      <c r="E311" s="43" t="s">
        <v>349</v>
      </c>
      <c r="F311" s="43" t="s">
        <v>344</v>
      </c>
      <c r="G311" s="43">
        <v>0</v>
      </c>
      <c r="H311" s="53">
        <v>0.49514875824364302</v>
      </c>
      <c r="I311" s="43">
        <v>653</v>
      </c>
      <c r="J311" s="53">
        <v>0.18397997496871088</v>
      </c>
      <c r="K311" s="58">
        <f>--(H311&gt;='01_PARAMETERS'!$B$7)</f>
        <v>0</v>
      </c>
      <c r="L311" s="58" t="str">
        <f>IF(J311&gt;='01_PARAMETERS'!$B$8,"P298",IF(J311&gt;=0.7,"P299",IF(J311&gt;=0.4,"P300","P301")))</f>
        <v>P301</v>
      </c>
      <c r="M311" s="58" t="str">
        <f>IF(AND(H311&gt;='01_PARAMETERS'!$B$7,F311="High-potential omnichannel"),"Hybrid sequence",IF(H311&gt;='01_PARAMETERS'!$B$7,"Remote call",IF(J311&gt;=0.7,"Approved email","Monitor")))</f>
        <v>Monitor</v>
      </c>
      <c r="N311" s="58" t="str">
        <f t="shared" si="4"/>
        <v>Medium</v>
      </c>
      <c r="O311" s="73" t="str">
        <f>IF(OR(L311="P298",AND(H311&gt;=0.7,G311=0)),"REVIEW","STANDARD")</f>
        <v>STANDARD</v>
      </c>
    </row>
    <row r="312" spans="1:15">
      <c r="A312" s="42" t="s">
        <v>648</v>
      </c>
      <c r="B312" s="61" t="s">
        <v>342</v>
      </c>
      <c r="C312" s="43" t="s">
        <v>301</v>
      </c>
      <c r="D312" s="43" t="s">
        <v>298</v>
      </c>
      <c r="E312" s="43" t="s">
        <v>346</v>
      </c>
      <c r="F312" s="43" t="s">
        <v>347</v>
      </c>
      <c r="G312" s="43">
        <v>0</v>
      </c>
      <c r="H312" s="53">
        <v>0.27181965509515288</v>
      </c>
      <c r="I312" s="43">
        <v>772</v>
      </c>
      <c r="J312" s="53">
        <v>3.5043804755944929E-2</v>
      </c>
      <c r="K312" s="58">
        <f>--(H312&gt;='01_PARAMETERS'!$B$7)</f>
        <v>0</v>
      </c>
      <c r="L312" s="58" t="str">
        <f>IF(J312&gt;='01_PARAMETERS'!$B$8,"P299",IF(J312&gt;=0.7,"P300",IF(J312&gt;=0.4,"P301","P302")))</f>
        <v>P302</v>
      </c>
      <c r="M312" s="58" t="str">
        <f>IF(AND(H312&gt;='01_PARAMETERS'!$B$7,F312="High-potential omnichannel"),"Hybrid sequence",IF(H312&gt;='01_PARAMETERS'!$B$7,"Remote call",IF(J312&gt;=0.7,"Approved email","Monitor")))</f>
        <v>Monitor</v>
      </c>
      <c r="N312" s="58" t="str">
        <f t="shared" si="4"/>
        <v>Low</v>
      </c>
      <c r="O312" s="73" t="str">
        <f>IF(OR(L312="P299",AND(H312&gt;=0.7,G312=0)),"REVIEW","STANDARD")</f>
        <v>STANDARD</v>
      </c>
    </row>
    <row r="313" spans="1:15">
      <c r="A313" s="42" t="s">
        <v>649</v>
      </c>
      <c r="B313" s="61" t="s">
        <v>342</v>
      </c>
      <c r="C313" s="43" t="s">
        <v>280</v>
      </c>
      <c r="D313" s="43" t="s">
        <v>281</v>
      </c>
      <c r="E313" s="43" t="s">
        <v>349</v>
      </c>
      <c r="F313" s="43" t="s">
        <v>344</v>
      </c>
      <c r="G313" s="43">
        <v>0</v>
      </c>
      <c r="H313" s="53">
        <v>0.84963305840993164</v>
      </c>
      <c r="I313" s="43">
        <v>158</v>
      </c>
      <c r="J313" s="53">
        <v>0.80350438047559447</v>
      </c>
      <c r="K313" s="58">
        <f>--(H313&gt;='01_PARAMETERS'!$B$7)</f>
        <v>1</v>
      </c>
      <c r="L313" s="58" t="str">
        <f>IF(J313&gt;='01_PARAMETERS'!$B$8,"P300",IF(J313&gt;=0.7,"P301",IF(J313&gt;=0.4,"P302","P303")))</f>
        <v>P301</v>
      </c>
      <c r="M313" s="58" t="str">
        <f>IF(AND(H313&gt;='01_PARAMETERS'!$B$7,F313="High-potential omnichannel"),"Hybrid sequence",IF(H313&gt;='01_PARAMETERS'!$B$7,"Remote call",IF(J313&gt;=0.7,"Approved email","Monitor")))</f>
        <v>Remote call</v>
      </c>
      <c r="N313" s="58" t="str">
        <f t="shared" si="4"/>
        <v>Very high</v>
      </c>
      <c r="O313" s="73" t="str">
        <f>IF(OR(L313="P300",AND(H313&gt;=0.7,G313=0)),"REVIEW","STANDARD")</f>
        <v>REVIEW</v>
      </c>
    </row>
    <row r="314" spans="1:15">
      <c r="A314" s="42" t="s">
        <v>650</v>
      </c>
      <c r="B314" s="61" t="s">
        <v>342</v>
      </c>
      <c r="C314" s="43" t="s">
        <v>300</v>
      </c>
      <c r="D314" s="43" t="s">
        <v>298</v>
      </c>
      <c r="E314" s="43" t="s">
        <v>349</v>
      </c>
      <c r="F314" s="43" t="s">
        <v>344</v>
      </c>
      <c r="G314" s="43">
        <v>0</v>
      </c>
      <c r="H314" s="53">
        <v>0.82680728241589607</v>
      </c>
      <c r="I314" s="43">
        <v>206</v>
      </c>
      <c r="J314" s="53">
        <v>0.74342928660826035</v>
      </c>
      <c r="K314" s="58">
        <f>--(H314&gt;='01_PARAMETERS'!$B$7)</f>
        <v>1</v>
      </c>
      <c r="L314" s="58" t="str">
        <f>IF(J314&gt;='01_PARAMETERS'!$B$8,"P301",IF(J314&gt;=0.7,"P302",IF(J314&gt;=0.4,"P303","P304")))</f>
        <v>P302</v>
      </c>
      <c r="M314" s="58" t="str">
        <f>IF(AND(H314&gt;='01_PARAMETERS'!$B$7,F314="High-potential omnichannel"),"Hybrid sequence",IF(H314&gt;='01_PARAMETERS'!$B$7,"Remote call",IF(J314&gt;=0.7,"Approved email","Monitor")))</f>
        <v>Remote call</v>
      </c>
      <c r="N314" s="58" t="str">
        <f t="shared" si="4"/>
        <v>Very high</v>
      </c>
      <c r="O314" s="73" t="str">
        <f>IF(OR(L314="P301",AND(H314&gt;=0.7,G314=0)),"REVIEW","STANDARD")</f>
        <v>REVIEW</v>
      </c>
    </row>
    <row r="315" spans="1:15">
      <c r="A315" s="42" t="s">
        <v>651</v>
      </c>
      <c r="B315" s="61" t="s">
        <v>342</v>
      </c>
      <c r="C315" s="43" t="s">
        <v>267</v>
      </c>
      <c r="D315" s="43" t="s">
        <v>266</v>
      </c>
      <c r="E315" s="43" t="s">
        <v>349</v>
      </c>
      <c r="F315" s="43" t="s">
        <v>344</v>
      </c>
      <c r="G315" s="43">
        <v>0</v>
      </c>
      <c r="H315" s="53">
        <v>0.64378435413843382</v>
      </c>
      <c r="I315" s="43">
        <v>488</v>
      </c>
      <c r="J315" s="53">
        <v>0.39048811013767204</v>
      </c>
      <c r="K315" s="58">
        <f>--(H315&gt;='01_PARAMETERS'!$B$7)</f>
        <v>0</v>
      </c>
      <c r="L315" s="58" t="str">
        <f>IF(J315&gt;='01_PARAMETERS'!$B$8,"P302",IF(J315&gt;=0.7,"P303",IF(J315&gt;=0.4,"P304","P305")))</f>
        <v>P305</v>
      </c>
      <c r="M315" s="58" t="str">
        <f>IF(AND(H315&gt;='01_PARAMETERS'!$B$7,F315="High-potential omnichannel"),"Hybrid sequence",IF(H315&gt;='01_PARAMETERS'!$B$7,"Remote call",IF(J315&gt;=0.7,"Approved email","Monitor")))</f>
        <v>Monitor</v>
      </c>
      <c r="N315" s="58" t="str">
        <f t="shared" si="4"/>
        <v>High</v>
      </c>
      <c r="O315" s="73" t="str">
        <f>IF(OR(L315="P302",AND(H315&gt;=0.7,G315=0)),"REVIEW","STANDARD")</f>
        <v>STANDARD</v>
      </c>
    </row>
    <row r="316" spans="1:15">
      <c r="A316" s="42" t="s">
        <v>652</v>
      </c>
      <c r="B316" s="61" t="s">
        <v>342</v>
      </c>
      <c r="C316" s="43" t="s">
        <v>279</v>
      </c>
      <c r="D316" s="43" t="s">
        <v>276</v>
      </c>
      <c r="E316" s="43" t="s">
        <v>349</v>
      </c>
      <c r="F316" s="43" t="s">
        <v>344</v>
      </c>
      <c r="G316" s="43">
        <v>0</v>
      </c>
      <c r="H316" s="53">
        <v>0.88068247890955353</v>
      </c>
      <c r="I316" s="43">
        <v>107</v>
      </c>
      <c r="J316" s="53">
        <v>0.86733416770963701</v>
      </c>
      <c r="K316" s="58">
        <f>--(H316&gt;='01_PARAMETERS'!$B$7)</f>
        <v>1</v>
      </c>
      <c r="L316" s="58" t="str">
        <f>IF(J316&gt;='01_PARAMETERS'!$B$8,"P303",IF(J316&gt;=0.7,"P304",IF(J316&gt;=0.4,"P305","P306")))</f>
        <v>P304</v>
      </c>
      <c r="M316" s="58" t="str">
        <f>IF(AND(H316&gt;='01_PARAMETERS'!$B$7,F316="High-potential omnichannel"),"Hybrid sequence",IF(H316&gt;='01_PARAMETERS'!$B$7,"Remote call",IF(J316&gt;=0.7,"Approved email","Monitor")))</f>
        <v>Remote call</v>
      </c>
      <c r="N316" s="58" t="str">
        <f t="shared" si="4"/>
        <v>Very high</v>
      </c>
      <c r="O316" s="73" t="str">
        <f>IF(OR(L316="P303",AND(H316&gt;=0.7,G316=0)),"REVIEW","STANDARD")</f>
        <v>REVIEW</v>
      </c>
    </row>
    <row r="317" spans="1:15">
      <c r="A317" s="42" t="s">
        <v>653</v>
      </c>
      <c r="B317" s="61" t="s">
        <v>342</v>
      </c>
      <c r="C317" s="43" t="s">
        <v>313</v>
      </c>
      <c r="D317" s="43" t="s">
        <v>312</v>
      </c>
      <c r="E317" s="43" t="s">
        <v>349</v>
      </c>
      <c r="F317" s="43" t="s">
        <v>344</v>
      </c>
      <c r="G317" s="43">
        <v>0</v>
      </c>
      <c r="H317" s="53">
        <v>0.53677476001064817</v>
      </c>
      <c r="I317" s="43">
        <v>623</v>
      </c>
      <c r="J317" s="53">
        <v>0.22152690863579472</v>
      </c>
      <c r="K317" s="58">
        <f>--(H317&gt;='01_PARAMETERS'!$B$7)</f>
        <v>0</v>
      </c>
      <c r="L317" s="58" t="str">
        <f>IF(J317&gt;='01_PARAMETERS'!$B$8,"P304",IF(J317&gt;=0.7,"P305",IF(J317&gt;=0.4,"P306","P307")))</f>
        <v>P307</v>
      </c>
      <c r="M317" s="58" t="str">
        <f>IF(AND(H317&gt;='01_PARAMETERS'!$B$7,F317="High-potential omnichannel"),"Hybrid sequence",IF(H317&gt;='01_PARAMETERS'!$B$7,"Remote call",IF(J317&gt;=0.7,"Approved email","Monitor")))</f>
        <v>Monitor</v>
      </c>
      <c r="N317" s="58" t="str">
        <f t="shared" si="4"/>
        <v>Medium</v>
      </c>
      <c r="O317" s="73" t="str">
        <f>IF(OR(L317="P304",AND(H317&gt;=0.7,G317=0)),"REVIEW","STANDARD")</f>
        <v>STANDARD</v>
      </c>
    </row>
    <row r="318" spans="1:15">
      <c r="A318" s="42" t="s">
        <v>654</v>
      </c>
      <c r="B318" s="61" t="s">
        <v>342</v>
      </c>
      <c r="C318" s="43" t="s">
        <v>287</v>
      </c>
      <c r="D318" s="43" t="s">
        <v>286</v>
      </c>
      <c r="E318" s="43" t="s">
        <v>353</v>
      </c>
      <c r="F318" s="43" t="s">
        <v>344</v>
      </c>
      <c r="G318" s="43">
        <v>1</v>
      </c>
      <c r="H318" s="53">
        <v>0.81721330795474734</v>
      </c>
      <c r="I318" s="43">
        <v>223</v>
      </c>
      <c r="J318" s="53">
        <v>0.72215269086357947</v>
      </c>
      <c r="K318" s="58">
        <f>--(H318&gt;='01_PARAMETERS'!$B$7)</f>
        <v>1</v>
      </c>
      <c r="L318" s="58" t="str">
        <f>IF(J318&gt;='01_PARAMETERS'!$B$8,"P305",IF(J318&gt;=0.7,"P306",IF(J318&gt;=0.4,"P307","P308")))</f>
        <v>P306</v>
      </c>
      <c r="M318" s="58" t="str">
        <f>IF(AND(H318&gt;='01_PARAMETERS'!$B$7,F318="High-potential omnichannel"),"Hybrid sequence",IF(H318&gt;='01_PARAMETERS'!$B$7,"Remote call",IF(J318&gt;=0.7,"Approved email","Monitor")))</f>
        <v>Remote call</v>
      </c>
      <c r="N318" s="58" t="str">
        <f t="shared" si="4"/>
        <v>Very high</v>
      </c>
      <c r="O318" s="73" t="str">
        <f>IF(OR(L318="P305",AND(H318&gt;=0.7,G318=0)),"REVIEW","STANDARD")</f>
        <v>STANDARD</v>
      </c>
    </row>
    <row r="319" spans="1:15">
      <c r="A319" s="42" t="s">
        <v>655</v>
      </c>
      <c r="B319" s="61" t="s">
        <v>342</v>
      </c>
      <c r="C319" s="43" t="s">
        <v>260</v>
      </c>
      <c r="D319" s="43" t="s">
        <v>244</v>
      </c>
      <c r="E319" s="43" t="s">
        <v>343</v>
      </c>
      <c r="F319" s="43" t="s">
        <v>350</v>
      </c>
      <c r="G319" s="43">
        <v>1</v>
      </c>
      <c r="H319" s="53">
        <v>0.95346996340411039</v>
      </c>
      <c r="I319" s="43">
        <v>13</v>
      </c>
      <c r="J319" s="53">
        <v>0.98498122653316644</v>
      </c>
      <c r="K319" s="58">
        <f>--(H319&gt;='01_PARAMETERS'!$B$7)</f>
        <v>1</v>
      </c>
      <c r="L319" s="58" t="str">
        <f>IF(J319&gt;='01_PARAMETERS'!$B$8,"P306",IF(J319&gt;=0.7,"P307",IF(J319&gt;=0.4,"P308","P309")))</f>
        <v>P306</v>
      </c>
      <c r="M319" s="58" t="str">
        <f>IF(AND(H319&gt;='01_PARAMETERS'!$B$7,F319="High-potential omnichannel"),"Hybrid sequence",IF(H319&gt;='01_PARAMETERS'!$B$7,"Remote call",IF(J319&gt;=0.7,"Approved email","Monitor")))</f>
        <v>Hybrid sequence</v>
      </c>
      <c r="N319" s="58" t="str">
        <f t="shared" si="4"/>
        <v>Very high</v>
      </c>
      <c r="O319" s="73" t="str">
        <f>IF(OR(L319="P306",AND(H319&gt;=0.7,G319=0)),"REVIEW","STANDARD")</f>
        <v>REVIEW</v>
      </c>
    </row>
    <row r="320" spans="1:15">
      <c r="A320" s="42" t="s">
        <v>656</v>
      </c>
      <c r="B320" s="61" t="s">
        <v>342</v>
      </c>
      <c r="C320" s="43" t="s">
        <v>264</v>
      </c>
      <c r="D320" s="43" t="s">
        <v>263</v>
      </c>
      <c r="E320" s="43" t="s">
        <v>346</v>
      </c>
      <c r="F320" s="43" t="s">
        <v>347</v>
      </c>
      <c r="G320" s="43">
        <v>0</v>
      </c>
      <c r="H320" s="53">
        <v>0.50462825169353742</v>
      </c>
      <c r="I320" s="43">
        <v>647</v>
      </c>
      <c r="J320" s="53">
        <v>0.19148936170212771</v>
      </c>
      <c r="K320" s="58">
        <f>--(H320&gt;='01_PARAMETERS'!$B$7)</f>
        <v>0</v>
      </c>
      <c r="L320" s="58" t="str">
        <f>IF(J320&gt;='01_PARAMETERS'!$B$8,"P307",IF(J320&gt;=0.7,"P308",IF(J320&gt;=0.4,"P309","P310")))</f>
        <v>P310</v>
      </c>
      <c r="M320" s="58" t="str">
        <f>IF(AND(H320&gt;='01_PARAMETERS'!$B$7,F320="High-potential omnichannel"),"Hybrid sequence",IF(H320&gt;='01_PARAMETERS'!$B$7,"Remote call",IF(J320&gt;=0.7,"Approved email","Monitor")))</f>
        <v>Monitor</v>
      </c>
      <c r="N320" s="58" t="str">
        <f t="shared" si="4"/>
        <v>Medium</v>
      </c>
      <c r="O320" s="73" t="str">
        <f>IF(OR(L320="P307",AND(H320&gt;=0.7,G320=0)),"REVIEW","STANDARD")</f>
        <v>STANDARD</v>
      </c>
    </row>
    <row r="321" spans="1:15">
      <c r="A321" s="42" t="s">
        <v>657</v>
      </c>
      <c r="B321" s="61" t="s">
        <v>342</v>
      </c>
      <c r="C321" s="43" t="s">
        <v>283</v>
      </c>
      <c r="D321" s="43" t="s">
        <v>281</v>
      </c>
      <c r="E321" s="43" t="s">
        <v>369</v>
      </c>
      <c r="F321" s="43" t="s">
        <v>347</v>
      </c>
      <c r="G321" s="43">
        <v>1</v>
      </c>
      <c r="H321" s="53">
        <v>0.75858094397937015</v>
      </c>
      <c r="I321" s="43">
        <v>326</v>
      </c>
      <c r="J321" s="53">
        <v>0.59324155193992489</v>
      </c>
      <c r="K321" s="58">
        <f>--(H321&gt;='01_PARAMETERS'!$B$7)</f>
        <v>1</v>
      </c>
      <c r="L321" s="58" t="str">
        <f>IF(J321&gt;='01_PARAMETERS'!$B$8,"P308",IF(J321&gt;=0.7,"P309",IF(J321&gt;=0.4,"P310","P311")))</f>
        <v>P310</v>
      </c>
      <c r="M321" s="58" t="str">
        <f>IF(AND(H321&gt;='01_PARAMETERS'!$B$7,F321="High-potential omnichannel"),"Hybrid sequence",IF(H321&gt;='01_PARAMETERS'!$B$7,"Remote call",IF(J321&gt;=0.7,"Approved email","Monitor")))</f>
        <v>Remote call</v>
      </c>
      <c r="N321" s="58" t="str">
        <f t="shared" si="4"/>
        <v>High</v>
      </c>
      <c r="O321" s="73" t="str">
        <f>IF(OR(L321="P308",AND(H321&gt;=0.7,G321=0)),"REVIEW","STANDARD")</f>
        <v>STANDARD</v>
      </c>
    </row>
    <row r="322" spans="1:15">
      <c r="A322" s="42" t="s">
        <v>658</v>
      </c>
      <c r="B322" s="61" t="s">
        <v>342</v>
      </c>
      <c r="C322" s="43" t="s">
        <v>275</v>
      </c>
      <c r="D322" s="43" t="s">
        <v>276</v>
      </c>
      <c r="E322" s="43" t="s">
        <v>343</v>
      </c>
      <c r="F322" s="43" t="s">
        <v>350</v>
      </c>
      <c r="G322" s="43">
        <v>1</v>
      </c>
      <c r="H322" s="53">
        <v>0.62581516126313586</v>
      </c>
      <c r="I322" s="43">
        <v>518</v>
      </c>
      <c r="J322" s="53">
        <v>0.3529411764705882</v>
      </c>
      <c r="K322" s="58">
        <f>--(H322&gt;='01_PARAMETERS'!$B$7)</f>
        <v>0</v>
      </c>
      <c r="L322" s="58" t="str">
        <f>IF(J322&gt;='01_PARAMETERS'!$B$8,"P309",IF(J322&gt;=0.7,"P310",IF(J322&gt;=0.4,"P311","P312")))</f>
        <v>P312</v>
      </c>
      <c r="M322" s="58" t="str">
        <f>IF(AND(H322&gt;='01_PARAMETERS'!$B$7,F322="High-potential omnichannel"),"Hybrid sequence",IF(H322&gt;='01_PARAMETERS'!$B$7,"Remote call",IF(J322&gt;=0.7,"Approved email","Monitor")))</f>
        <v>Monitor</v>
      </c>
      <c r="N322" s="58" t="str">
        <f t="shared" si="4"/>
        <v>High</v>
      </c>
      <c r="O322" s="73" t="str">
        <f>IF(OR(L322="P309",AND(H322&gt;=0.7,G322=0)),"REVIEW","STANDARD")</f>
        <v>STANDARD</v>
      </c>
    </row>
    <row r="323" spans="1:15">
      <c r="A323" s="42" t="s">
        <v>659</v>
      </c>
      <c r="B323" s="61" t="s">
        <v>342</v>
      </c>
      <c r="C323" s="43" t="s">
        <v>285</v>
      </c>
      <c r="D323" s="43" t="s">
        <v>286</v>
      </c>
      <c r="E323" s="43" t="s">
        <v>343</v>
      </c>
      <c r="F323" s="43" t="s">
        <v>344</v>
      </c>
      <c r="G323" s="43">
        <v>1</v>
      </c>
      <c r="H323" s="53">
        <v>0.86496610706146027</v>
      </c>
      <c r="I323" s="43">
        <v>135</v>
      </c>
      <c r="J323" s="53">
        <v>0.83229036295369208</v>
      </c>
      <c r="K323" s="58">
        <f>--(H323&gt;='01_PARAMETERS'!$B$7)</f>
        <v>1</v>
      </c>
      <c r="L323" s="58" t="str">
        <f>IF(J323&gt;='01_PARAMETERS'!$B$8,"P310",IF(J323&gt;=0.7,"P311",IF(J323&gt;=0.4,"P312","P313")))</f>
        <v>P311</v>
      </c>
      <c r="M323" s="58" t="str">
        <f>IF(AND(H323&gt;='01_PARAMETERS'!$B$7,F323="High-potential omnichannel"),"Hybrid sequence",IF(H323&gt;='01_PARAMETERS'!$B$7,"Remote call",IF(J323&gt;=0.7,"Approved email","Monitor")))</f>
        <v>Remote call</v>
      </c>
      <c r="N323" s="58" t="str">
        <f t="shared" si="4"/>
        <v>Very high</v>
      </c>
      <c r="O323" s="73" t="str">
        <f>IF(OR(L323="P310",AND(H323&gt;=0.7,G323=0)),"REVIEW","STANDARD")</f>
        <v>STANDARD</v>
      </c>
    </row>
    <row r="324" spans="1:15">
      <c r="A324" s="42" t="s">
        <v>660</v>
      </c>
      <c r="B324" s="61" t="s">
        <v>342</v>
      </c>
      <c r="C324" s="43" t="s">
        <v>302</v>
      </c>
      <c r="D324" s="43" t="s">
        <v>303</v>
      </c>
      <c r="E324" s="43" t="s">
        <v>343</v>
      </c>
      <c r="F324" s="43" t="s">
        <v>344</v>
      </c>
      <c r="G324" s="43">
        <v>0</v>
      </c>
      <c r="H324" s="53">
        <v>0.22133039897127402</v>
      </c>
      <c r="I324" s="43">
        <v>779</v>
      </c>
      <c r="J324" s="53">
        <v>2.6282853566958697E-2</v>
      </c>
      <c r="K324" s="58">
        <f>--(H324&gt;='01_PARAMETERS'!$B$7)</f>
        <v>0</v>
      </c>
      <c r="L324" s="58" t="str">
        <f>IF(J324&gt;='01_PARAMETERS'!$B$8,"P311",IF(J324&gt;=0.7,"P312",IF(J324&gt;=0.4,"P313","P314")))</f>
        <v>P314</v>
      </c>
      <c r="M324" s="58" t="str">
        <f>IF(AND(H324&gt;='01_PARAMETERS'!$B$7,F324="High-potential omnichannel"),"Hybrid sequence",IF(H324&gt;='01_PARAMETERS'!$B$7,"Remote call",IF(J324&gt;=0.7,"Approved email","Monitor")))</f>
        <v>Monitor</v>
      </c>
      <c r="N324" s="58" t="str">
        <f t="shared" si="4"/>
        <v>Low</v>
      </c>
      <c r="O324" s="73" t="str">
        <f>IF(OR(L324="P311",AND(H324&gt;=0.7,G324=0)),"REVIEW","STANDARD")</f>
        <v>STANDARD</v>
      </c>
    </row>
    <row r="325" spans="1:15">
      <c r="A325" s="42" t="s">
        <v>661</v>
      </c>
      <c r="B325" s="61" t="s">
        <v>342</v>
      </c>
      <c r="C325" s="43" t="s">
        <v>310</v>
      </c>
      <c r="D325" s="43" t="s">
        <v>308</v>
      </c>
      <c r="E325" s="43" t="s">
        <v>369</v>
      </c>
      <c r="F325" s="43" t="s">
        <v>350</v>
      </c>
      <c r="G325" s="43">
        <v>1</v>
      </c>
      <c r="H325" s="53">
        <v>0.91700408004846679</v>
      </c>
      <c r="I325" s="43">
        <v>50</v>
      </c>
      <c r="J325" s="53">
        <v>0.93867334167709637</v>
      </c>
      <c r="K325" s="58">
        <f>--(H325&gt;='01_PARAMETERS'!$B$7)</f>
        <v>1</v>
      </c>
      <c r="L325" s="58" t="str">
        <f>IF(J325&gt;='01_PARAMETERS'!$B$8,"P312",IF(J325&gt;=0.7,"P313",IF(J325&gt;=0.4,"P314","P315")))</f>
        <v>P312</v>
      </c>
      <c r="M325" s="58" t="str">
        <f>IF(AND(H325&gt;='01_PARAMETERS'!$B$7,F325="High-potential omnichannel"),"Hybrid sequence",IF(H325&gt;='01_PARAMETERS'!$B$7,"Remote call",IF(J325&gt;=0.7,"Approved email","Monitor")))</f>
        <v>Hybrid sequence</v>
      </c>
      <c r="N325" s="58" t="str">
        <f t="shared" si="4"/>
        <v>Very high</v>
      </c>
      <c r="O325" s="73" t="str">
        <f>IF(OR(L325="P312",AND(H325&gt;=0.7,G325=0)),"REVIEW","STANDARD")</f>
        <v>REVIEW</v>
      </c>
    </row>
    <row r="326" spans="1:15">
      <c r="A326" s="42" t="s">
        <v>662</v>
      </c>
      <c r="B326" s="61" t="s">
        <v>342</v>
      </c>
      <c r="C326" s="43" t="s">
        <v>264</v>
      </c>
      <c r="D326" s="43" t="s">
        <v>263</v>
      </c>
      <c r="E326" s="43" t="s">
        <v>353</v>
      </c>
      <c r="F326" s="43" t="s">
        <v>347</v>
      </c>
      <c r="G326" s="43">
        <v>0</v>
      </c>
      <c r="H326" s="53">
        <v>0.41477552214569408</v>
      </c>
      <c r="I326" s="43">
        <v>709</v>
      </c>
      <c r="J326" s="53">
        <v>0.11389236545682102</v>
      </c>
      <c r="K326" s="58">
        <f>--(H326&gt;='01_PARAMETERS'!$B$7)</f>
        <v>0</v>
      </c>
      <c r="L326" s="58" t="str">
        <f>IF(J326&gt;='01_PARAMETERS'!$B$8,"P313",IF(J326&gt;=0.7,"P314",IF(J326&gt;=0.4,"P315","P316")))</f>
        <v>P316</v>
      </c>
      <c r="M326" s="58" t="str">
        <f>IF(AND(H326&gt;='01_PARAMETERS'!$B$7,F326="High-potential omnichannel"),"Hybrid sequence",IF(H326&gt;='01_PARAMETERS'!$B$7,"Remote call",IF(J326&gt;=0.7,"Approved email","Monitor")))</f>
        <v>Monitor</v>
      </c>
      <c r="N326" s="58" t="str">
        <f t="shared" si="4"/>
        <v>Medium</v>
      </c>
      <c r="O326" s="73" t="str">
        <f>IF(OR(L326="P313",AND(H326&gt;=0.7,G326=0)),"REVIEW","STANDARD")</f>
        <v>STANDARD</v>
      </c>
    </row>
    <row r="327" spans="1:15">
      <c r="A327" s="42" t="s">
        <v>663</v>
      </c>
      <c r="B327" s="61" t="s">
        <v>342</v>
      </c>
      <c r="C327" s="43" t="s">
        <v>306</v>
      </c>
      <c r="D327" s="43" t="s">
        <v>303</v>
      </c>
      <c r="E327" s="43" t="s">
        <v>343</v>
      </c>
      <c r="F327" s="43" t="s">
        <v>347</v>
      </c>
      <c r="G327" s="43">
        <v>0</v>
      </c>
      <c r="H327" s="53">
        <v>0.29635483940632373</v>
      </c>
      <c r="I327" s="43">
        <v>761</v>
      </c>
      <c r="J327" s="53">
        <v>4.8811013767208977E-2</v>
      </c>
      <c r="K327" s="58">
        <f>--(H327&gt;='01_PARAMETERS'!$B$7)</f>
        <v>0</v>
      </c>
      <c r="L327" s="58" t="str">
        <f>IF(J327&gt;='01_PARAMETERS'!$B$8,"P314",IF(J327&gt;=0.7,"P315",IF(J327&gt;=0.4,"P316","P317")))</f>
        <v>P317</v>
      </c>
      <c r="M327" s="58" t="str">
        <f>IF(AND(H327&gt;='01_PARAMETERS'!$B$7,F327="High-potential omnichannel"),"Hybrid sequence",IF(H327&gt;='01_PARAMETERS'!$B$7,"Remote call",IF(J327&gt;=0.7,"Approved email","Monitor")))</f>
        <v>Monitor</v>
      </c>
      <c r="N327" s="58" t="str">
        <f t="shared" si="4"/>
        <v>Low</v>
      </c>
      <c r="O327" s="73" t="str">
        <f>IF(OR(L327="P314",AND(H327&gt;=0.7,G327=0)),"REVIEW","STANDARD")</f>
        <v>STANDARD</v>
      </c>
    </row>
    <row r="328" spans="1:15">
      <c r="A328" s="42" t="s">
        <v>664</v>
      </c>
      <c r="B328" s="61" t="s">
        <v>342</v>
      </c>
      <c r="C328" s="43" t="s">
        <v>287</v>
      </c>
      <c r="D328" s="43" t="s">
        <v>286</v>
      </c>
      <c r="E328" s="43" t="s">
        <v>346</v>
      </c>
      <c r="F328" s="43" t="s">
        <v>344</v>
      </c>
      <c r="G328" s="43">
        <v>0</v>
      </c>
      <c r="H328" s="53">
        <v>0.91355573177422456</v>
      </c>
      <c r="I328" s="43">
        <v>53</v>
      </c>
      <c r="J328" s="53">
        <v>0.93491864831038796</v>
      </c>
      <c r="K328" s="58">
        <f>--(H328&gt;='01_PARAMETERS'!$B$7)</f>
        <v>1</v>
      </c>
      <c r="L328" s="58" t="str">
        <f>IF(J328&gt;='01_PARAMETERS'!$B$8,"P315",IF(J328&gt;=0.7,"P316",IF(J328&gt;=0.4,"P317","P318")))</f>
        <v>P315</v>
      </c>
      <c r="M328" s="58" t="str">
        <f>IF(AND(H328&gt;='01_PARAMETERS'!$B$7,F328="High-potential omnichannel"),"Hybrid sequence",IF(H328&gt;='01_PARAMETERS'!$B$7,"Remote call",IF(J328&gt;=0.7,"Approved email","Monitor")))</f>
        <v>Remote call</v>
      </c>
      <c r="N328" s="58" t="str">
        <f t="shared" si="4"/>
        <v>Very high</v>
      </c>
      <c r="O328" s="73" t="str">
        <f>IF(OR(L328="P315",AND(H328&gt;=0.7,G328=0)),"REVIEW","STANDARD")</f>
        <v>REVIEW</v>
      </c>
    </row>
    <row r="329" spans="1:15">
      <c r="A329" s="42" t="s">
        <v>665</v>
      </c>
      <c r="B329" s="61" t="s">
        <v>342</v>
      </c>
      <c r="C329" s="43" t="s">
        <v>260</v>
      </c>
      <c r="D329" s="43" t="s">
        <v>244</v>
      </c>
      <c r="E329" s="43" t="s">
        <v>343</v>
      </c>
      <c r="F329" s="43" t="s">
        <v>344</v>
      </c>
      <c r="G329" s="43">
        <v>0</v>
      </c>
      <c r="H329" s="53">
        <v>0.36617007111626554</v>
      </c>
      <c r="I329" s="43">
        <v>737</v>
      </c>
      <c r="J329" s="53">
        <v>7.8848560700876091E-2</v>
      </c>
      <c r="K329" s="58">
        <f>--(H329&gt;='01_PARAMETERS'!$B$7)</f>
        <v>0</v>
      </c>
      <c r="L329" s="58" t="str">
        <f>IF(J329&gt;='01_PARAMETERS'!$B$8,"P316",IF(J329&gt;=0.7,"P317",IF(J329&gt;=0.4,"P318","P319")))</f>
        <v>P319</v>
      </c>
      <c r="M329" s="58" t="str">
        <f>IF(AND(H329&gt;='01_PARAMETERS'!$B$7,F329="High-potential omnichannel"),"Hybrid sequence",IF(H329&gt;='01_PARAMETERS'!$B$7,"Remote call",IF(J329&gt;=0.7,"Approved email","Monitor")))</f>
        <v>Monitor</v>
      </c>
      <c r="N329" s="58" t="str">
        <f t="shared" si="4"/>
        <v>Low</v>
      </c>
      <c r="O329" s="73" t="str">
        <f>IF(OR(L329="P316",AND(H329&gt;=0.7,G329=0)),"REVIEW","STANDARD")</f>
        <v>STANDARD</v>
      </c>
    </row>
    <row r="330" spans="1:15">
      <c r="A330" s="42" t="s">
        <v>666</v>
      </c>
      <c r="B330" s="61" t="s">
        <v>342</v>
      </c>
      <c r="C330" s="43" t="s">
        <v>299</v>
      </c>
      <c r="D330" s="43" t="s">
        <v>298</v>
      </c>
      <c r="E330" s="43" t="s">
        <v>349</v>
      </c>
      <c r="F330" s="43" t="s">
        <v>344</v>
      </c>
      <c r="G330" s="43">
        <v>0</v>
      </c>
      <c r="H330" s="53">
        <v>0.18846356590406352</v>
      </c>
      <c r="I330" s="43">
        <v>786</v>
      </c>
      <c r="J330" s="53">
        <v>1.7521902377972465E-2</v>
      </c>
      <c r="K330" s="58">
        <f>--(H330&gt;='01_PARAMETERS'!$B$7)</f>
        <v>0</v>
      </c>
      <c r="L330" s="58" t="str">
        <f>IF(J330&gt;='01_PARAMETERS'!$B$8,"P317",IF(J330&gt;=0.7,"P318",IF(J330&gt;=0.4,"P319","P320")))</f>
        <v>P320</v>
      </c>
      <c r="M330" s="58" t="str">
        <f>IF(AND(H330&gt;='01_PARAMETERS'!$B$7,F330="High-potential omnichannel"),"Hybrid sequence",IF(H330&gt;='01_PARAMETERS'!$B$7,"Remote call",IF(J330&gt;=0.7,"Approved email","Monitor")))</f>
        <v>Monitor</v>
      </c>
      <c r="N330" s="58" t="str">
        <f t="shared" si="4"/>
        <v>Low</v>
      </c>
      <c r="O330" s="73" t="str">
        <f>IF(OR(L330="P317",AND(H330&gt;=0.7,G330=0)),"REVIEW","STANDARD")</f>
        <v>STANDARD</v>
      </c>
    </row>
    <row r="331" spans="1:15">
      <c r="A331" s="42" t="s">
        <v>667</v>
      </c>
      <c r="B331" s="61" t="s">
        <v>342</v>
      </c>
      <c r="C331" s="43" t="s">
        <v>285</v>
      </c>
      <c r="D331" s="43" t="s">
        <v>286</v>
      </c>
      <c r="E331" s="43" t="s">
        <v>346</v>
      </c>
      <c r="F331" s="43" t="s">
        <v>344</v>
      </c>
      <c r="G331" s="43">
        <v>0</v>
      </c>
      <c r="H331" s="53">
        <v>0.44271129515161767</v>
      </c>
      <c r="I331" s="43">
        <v>690</v>
      </c>
      <c r="J331" s="53">
        <v>0.13767209011264081</v>
      </c>
      <c r="K331" s="58">
        <f>--(H331&gt;='01_PARAMETERS'!$B$7)</f>
        <v>0</v>
      </c>
      <c r="L331" s="58" t="str">
        <f>IF(J331&gt;='01_PARAMETERS'!$B$8,"P318",IF(J331&gt;=0.7,"P319",IF(J331&gt;=0.4,"P320","P321")))</f>
        <v>P321</v>
      </c>
      <c r="M331" s="58" t="str">
        <f>IF(AND(H331&gt;='01_PARAMETERS'!$B$7,F331="High-potential omnichannel"),"Hybrid sequence",IF(H331&gt;='01_PARAMETERS'!$B$7,"Remote call",IF(J331&gt;=0.7,"Approved email","Monitor")))</f>
        <v>Monitor</v>
      </c>
      <c r="N331" s="58" t="str">
        <f t="shared" si="4"/>
        <v>Medium</v>
      </c>
      <c r="O331" s="73" t="str">
        <f>IF(OR(L331="P318",AND(H331&gt;=0.7,G331=0)),"REVIEW","STANDARD")</f>
        <v>STANDARD</v>
      </c>
    </row>
    <row r="332" spans="1:15">
      <c r="A332" s="42" t="s">
        <v>668</v>
      </c>
      <c r="B332" s="61" t="s">
        <v>342</v>
      </c>
      <c r="C332" s="43" t="s">
        <v>271</v>
      </c>
      <c r="D332" s="43" t="s">
        <v>270</v>
      </c>
      <c r="E332" s="43" t="s">
        <v>353</v>
      </c>
      <c r="F332" s="43" t="s">
        <v>347</v>
      </c>
      <c r="G332" s="43">
        <v>0</v>
      </c>
      <c r="H332" s="53">
        <v>0.16319909963728288</v>
      </c>
      <c r="I332" s="43">
        <v>791</v>
      </c>
      <c r="J332" s="53">
        <v>1.126408010012514E-2</v>
      </c>
      <c r="K332" s="58">
        <f>--(H332&gt;='01_PARAMETERS'!$B$7)</f>
        <v>0</v>
      </c>
      <c r="L332" s="58" t="str">
        <f>IF(J332&gt;='01_PARAMETERS'!$B$8,"P319",IF(J332&gt;=0.7,"P320",IF(J332&gt;=0.4,"P321","P322")))</f>
        <v>P322</v>
      </c>
      <c r="M332" s="58" t="str">
        <f>IF(AND(H332&gt;='01_PARAMETERS'!$B$7,F332="High-potential omnichannel"),"Hybrid sequence",IF(H332&gt;='01_PARAMETERS'!$B$7,"Remote call",IF(J332&gt;=0.7,"Approved email","Monitor")))</f>
        <v>Monitor</v>
      </c>
      <c r="N332" s="58" t="str">
        <f t="shared" si="4"/>
        <v>Low</v>
      </c>
      <c r="O332" s="73" t="str">
        <f>IF(OR(L332="P319",AND(H332&gt;=0.7,G332=0)),"REVIEW","STANDARD")</f>
        <v>STANDARD</v>
      </c>
    </row>
    <row r="333" spans="1:15">
      <c r="A333" s="42" t="s">
        <v>669</v>
      </c>
      <c r="B333" s="61" t="s">
        <v>342</v>
      </c>
      <c r="C333" s="43" t="s">
        <v>315</v>
      </c>
      <c r="D333" s="43" t="s">
        <v>312</v>
      </c>
      <c r="E333" s="43" t="s">
        <v>343</v>
      </c>
      <c r="F333" s="43" t="s">
        <v>347</v>
      </c>
      <c r="G333" s="43">
        <v>1</v>
      </c>
      <c r="H333" s="53">
        <v>0.91912456569757561</v>
      </c>
      <c r="I333" s="43">
        <v>46</v>
      </c>
      <c r="J333" s="53">
        <v>0.94367959949937419</v>
      </c>
      <c r="K333" s="58">
        <f>--(H333&gt;='01_PARAMETERS'!$B$7)</f>
        <v>1</v>
      </c>
      <c r="L333" s="58" t="str">
        <f>IF(J333&gt;='01_PARAMETERS'!$B$8,"P320",IF(J333&gt;=0.7,"P321",IF(J333&gt;=0.4,"P322","P323")))</f>
        <v>P320</v>
      </c>
      <c r="M333" s="58" t="str">
        <f>IF(AND(H333&gt;='01_PARAMETERS'!$B$7,F333="High-potential omnichannel"),"Hybrid sequence",IF(H333&gt;='01_PARAMETERS'!$B$7,"Remote call",IF(J333&gt;=0.7,"Approved email","Monitor")))</f>
        <v>Remote call</v>
      </c>
      <c r="N333" s="58" t="str">
        <f t="shared" si="4"/>
        <v>Very high</v>
      </c>
      <c r="O333" s="73" t="str">
        <f>IF(OR(L333="P320",AND(H333&gt;=0.7,G333=0)),"REVIEW","STANDARD")</f>
        <v>REVIEW</v>
      </c>
    </row>
    <row r="334" spans="1:15">
      <c r="A334" s="42" t="s">
        <v>670</v>
      </c>
      <c r="B334" s="61" t="s">
        <v>342</v>
      </c>
      <c r="C334" s="43" t="s">
        <v>271</v>
      </c>
      <c r="D334" s="43" t="s">
        <v>270</v>
      </c>
      <c r="E334" s="43" t="s">
        <v>343</v>
      </c>
      <c r="F334" s="43" t="s">
        <v>350</v>
      </c>
      <c r="G334" s="43">
        <v>1</v>
      </c>
      <c r="H334" s="53">
        <v>0.70830901999524454</v>
      </c>
      <c r="I334" s="43">
        <v>394</v>
      </c>
      <c r="J334" s="53">
        <v>0.50813516896120148</v>
      </c>
      <c r="K334" s="58">
        <f>--(H334&gt;='01_PARAMETERS'!$B$7)</f>
        <v>1</v>
      </c>
      <c r="L334" s="58" t="str">
        <f>IF(J334&gt;='01_PARAMETERS'!$B$8,"P321",IF(J334&gt;=0.7,"P322",IF(J334&gt;=0.4,"P323","P324")))</f>
        <v>P323</v>
      </c>
      <c r="M334" s="58" t="str">
        <f>IF(AND(H334&gt;='01_PARAMETERS'!$B$7,F334="High-potential omnichannel"),"Hybrid sequence",IF(H334&gt;='01_PARAMETERS'!$B$7,"Remote call",IF(J334&gt;=0.7,"Approved email","Monitor")))</f>
        <v>Hybrid sequence</v>
      </c>
      <c r="N334" s="58" t="str">
        <f t="shared" ref="N334:N397" si="5">IF(H334&gt;=0.8,"Very high",IF(H334&gt;=0.6,"High",IF(H334&gt;=0.4,"Medium","Low")))</f>
        <v>High</v>
      </c>
      <c r="O334" s="73" t="str">
        <f>IF(OR(L334="P321",AND(H334&gt;=0.7,G334=0)),"REVIEW","STANDARD")</f>
        <v>STANDARD</v>
      </c>
    </row>
    <row r="335" spans="1:15">
      <c r="A335" s="42" t="s">
        <v>671</v>
      </c>
      <c r="B335" s="61" t="s">
        <v>342</v>
      </c>
      <c r="C335" s="43" t="s">
        <v>297</v>
      </c>
      <c r="D335" s="43" t="s">
        <v>298</v>
      </c>
      <c r="E335" s="43" t="s">
        <v>349</v>
      </c>
      <c r="F335" s="43" t="s">
        <v>344</v>
      </c>
      <c r="G335" s="43">
        <v>1</v>
      </c>
      <c r="H335" s="53">
        <v>0.60235759062324035</v>
      </c>
      <c r="I335" s="43">
        <v>545</v>
      </c>
      <c r="J335" s="53">
        <v>0.31914893617021278</v>
      </c>
      <c r="K335" s="58">
        <f>--(H335&gt;='01_PARAMETERS'!$B$7)</f>
        <v>0</v>
      </c>
      <c r="L335" s="58" t="str">
        <f>IF(J335&gt;='01_PARAMETERS'!$B$8,"P322",IF(J335&gt;=0.7,"P323",IF(J335&gt;=0.4,"P324","P325")))</f>
        <v>P325</v>
      </c>
      <c r="M335" s="58" t="str">
        <f>IF(AND(H335&gt;='01_PARAMETERS'!$B$7,F335="High-potential omnichannel"),"Hybrid sequence",IF(H335&gt;='01_PARAMETERS'!$B$7,"Remote call",IF(J335&gt;=0.7,"Approved email","Monitor")))</f>
        <v>Monitor</v>
      </c>
      <c r="N335" s="58" t="str">
        <f t="shared" si="5"/>
        <v>High</v>
      </c>
      <c r="O335" s="73" t="str">
        <f>IF(OR(L335="P322",AND(H335&gt;=0.7,G335=0)),"REVIEW","STANDARD")</f>
        <v>STANDARD</v>
      </c>
    </row>
    <row r="336" spans="1:15">
      <c r="A336" s="42" t="s">
        <v>672</v>
      </c>
      <c r="B336" s="61" t="s">
        <v>342</v>
      </c>
      <c r="C336" s="43" t="s">
        <v>304</v>
      </c>
      <c r="D336" s="43" t="s">
        <v>303</v>
      </c>
      <c r="E336" s="43" t="s">
        <v>353</v>
      </c>
      <c r="F336" s="43" t="s">
        <v>347</v>
      </c>
      <c r="G336" s="43">
        <v>0</v>
      </c>
      <c r="H336" s="53">
        <v>0.35906495178656866</v>
      </c>
      <c r="I336" s="43">
        <v>740</v>
      </c>
      <c r="J336" s="53">
        <v>7.5093867334167674E-2</v>
      </c>
      <c r="K336" s="58">
        <f>--(H336&gt;='01_PARAMETERS'!$B$7)</f>
        <v>0</v>
      </c>
      <c r="L336" s="58" t="str">
        <f>IF(J336&gt;='01_PARAMETERS'!$B$8,"P323",IF(J336&gt;=0.7,"P324",IF(J336&gt;=0.4,"P325","P326")))</f>
        <v>P326</v>
      </c>
      <c r="M336" s="58" t="str">
        <f>IF(AND(H336&gt;='01_PARAMETERS'!$B$7,F336="High-potential omnichannel"),"Hybrid sequence",IF(H336&gt;='01_PARAMETERS'!$B$7,"Remote call",IF(J336&gt;=0.7,"Approved email","Monitor")))</f>
        <v>Monitor</v>
      </c>
      <c r="N336" s="58" t="str">
        <f t="shared" si="5"/>
        <v>Low</v>
      </c>
      <c r="O336" s="73" t="str">
        <f>IF(OR(L336="P323",AND(H336&gt;=0.7,G336=0)),"REVIEW","STANDARD")</f>
        <v>STANDARD</v>
      </c>
    </row>
    <row r="337" spans="1:15">
      <c r="A337" s="42" t="s">
        <v>673</v>
      </c>
      <c r="B337" s="61" t="s">
        <v>342</v>
      </c>
      <c r="C337" s="43" t="s">
        <v>299</v>
      </c>
      <c r="D337" s="43" t="s">
        <v>298</v>
      </c>
      <c r="E337" s="43" t="s">
        <v>353</v>
      </c>
      <c r="F337" s="43" t="s">
        <v>344</v>
      </c>
      <c r="G337" s="43">
        <v>1</v>
      </c>
      <c r="H337" s="53">
        <v>0.92585598020569715</v>
      </c>
      <c r="I337" s="43">
        <v>35</v>
      </c>
      <c r="J337" s="53">
        <v>0.95744680851063835</v>
      </c>
      <c r="K337" s="58">
        <f>--(H337&gt;='01_PARAMETERS'!$B$7)</f>
        <v>1</v>
      </c>
      <c r="L337" s="58" t="str">
        <f>IF(J337&gt;='01_PARAMETERS'!$B$8,"P324",IF(J337&gt;=0.7,"P325",IF(J337&gt;=0.4,"P326","P327")))</f>
        <v>P324</v>
      </c>
      <c r="M337" s="58" t="str">
        <f>IF(AND(H337&gt;='01_PARAMETERS'!$B$7,F337="High-potential omnichannel"),"Hybrid sequence",IF(H337&gt;='01_PARAMETERS'!$B$7,"Remote call",IF(J337&gt;=0.7,"Approved email","Monitor")))</f>
        <v>Remote call</v>
      </c>
      <c r="N337" s="58" t="str">
        <f t="shared" si="5"/>
        <v>Very high</v>
      </c>
      <c r="O337" s="73" t="str">
        <f>IF(OR(L337="P324",AND(H337&gt;=0.7,G337=0)),"REVIEW","STANDARD")</f>
        <v>REVIEW</v>
      </c>
    </row>
    <row r="338" spans="1:15">
      <c r="A338" s="42" t="s">
        <v>674</v>
      </c>
      <c r="B338" s="61" t="s">
        <v>342</v>
      </c>
      <c r="C338" s="43" t="s">
        <v>275</v>
      </c>
      <c r="D338" s="43" t="s">
        <v>276</v>
      </c>
      <c r="E338" s="43" t="s">
        <v>346</v>
      </c>
      <c r="F338" s="43" t="s">
        <v>347</v>
      </c>
      <c r="G338" s="43">
        <v>0</v>
      </c>
      <c r="H338" s="53">
        <v>0.10959046973902059</v>
      </c>
      <c r="I338" s="43">
        <v>799</v>
      </c>
      <c r="J338" s="53">
        <v>1.2515644555695093E-3</v>
      </c>
      <c r="K338" s="58">
        <f>--(H338&gt;='01_PARAMETERS'!$B$7)</f>
        <v>0</v>
      </c>
      <c r="L338" s="58" t="str">
        <f>IF(J338&gt;='01_PARAMETERS'!$B$8,"P325",IF(J338&gt;=0.7,"P326",IF(J338&gt;=0.4,"P327","P328")))</f>
        <v>P328</v>
      </c>
      <c r="M338" s="58" t="str">
        <f>IF(AND(H338&gt;='01_PARAMETERS'!$B$7,F338="High-potential omnichannel"),"Hybrid sequence",IF(H338&gt;='01_PARAMETERS'!$B$7,"Remote call",IF(J338&gt;=0.7,"Approved email","Monitor")))</f>
        <v>Monitor</v>
      </c>
      <c r="N338" s="58" t="str">
        <f t="shared" si="5"/>
        <v>Low</v>
      </c>
      <c r="O338" s="73" t="str">
        <f>IF(OR(L338="P325",AND(H338&gt;=0.7,G338=0)),"REVIEW","STANDARD")</f>
        <v>STANDARD</v>
      </c>
    </row>
    <row r="339" spans="1:15">
      <c r="A339" s="42" t="s">
        <v>675</v>
      </c>
      <c r="B339" s="61" t="s">
        <v>342</v>
      </c>
      <c r="C339" s="43" t="s">
        <v>267</v>
      </c>
      <c r="D339" s="43" t="s">
        <v>266</v>
      </c>
      <c r="E339" s="43" t="s">
        <v>346</v>
      </c>
      <c r="F339" s="43" t="s">
        <v>347</v>
      </c>
      <c r="G339" s="43">
        <v>0</v>
      </c>
      <c r="H339" s="53">
        <v>0.75170637806599871</v>
      </c>
      <c r="I339" s="43">
        <v>334</v>
      </c>
      <c r="J339" s="53">
        <v>0.58322903629536915</v>
      </c>
      <c r="K339" s="58">
        <f>--(H339&gt;='01_PARAMETERS'!$B$7)</f>
        <v>1</v>
      </c>
      <c r="L339" s="58" t="str">
        <f>IF(J339&gt;='01_PARAMETERS'!$B$8,"P326",IF(J339&gt;=0.7,"P327",IF(J339&gt;=0.4,"P328","P329")))</f>
        <v>P328</v>
      </c>
      <c r="M339" s="58" t="str">
        <f>IF(AND(H339&gt;='01_PARAMETERS'!$B$7,F339="High-potential omnichannel"),"Hybrid sequence",IF(H339&gt;='01_PARAMETERS'!$B$7,"Remote call",IF(J339&gt;=0.7,"Approved email","Monitor")))</f>
        <v>Remote call</v>
      </c>
      <c r="N339" s="58" t="str">
        <f t="shared" si="5"/>
        <v>High</v>
      </c>
      <c r="O339" s="73" t="str">
        <f>IF(OR(L339="P326",AND(H339&gt;=0.7,G339=0)),"REVIEW","STANDARD")</f>
        <v>REVIEW</v>
      </c>
    </row>
    <row r="340" spans="1:15">
      <c r="A340" s="42" t="s">
        <v>676</v>
      </c>
      <c r="B340" s="61" t="s">
        <v>342</v>
      </c>
      <c r="C340" s="43" t="s">
        <v>309</v>
      </c>
      <c r="D340" s="43" t="s">
        <v>308</v>
      </c>
      <c r="E340" s="43" t="s">
        <v>343</v>
      </c>
      <c r="F340" s="43" t="s">
        <v>344</v>
      </c>
      <c r="G340" s="43">
        <v>0</v>
      </c>
      <c r="H340" s="53">
        <v>0.52549989236227834</v>
      </c>
      <c r="I340" s="43">
        <v>633</v>
      </c>
      <c r="J340" s="53">
        <v>0.20901126408010018</v>
      </c>
      <c r="K340" s="58">
        <f>--(H340&gt;='01_PARAMETERS'!$B$7)</f>
        <v>0</v>
      </c>
      <c r="L340" s="58" t="str">
        <f>IF(J340&gt;='01_PARAMETERS'!$B$8,"P327",IF(J340&gt;=0.7,"P328",IF(J340&gt;=0.4,"P329","P330")))</f>
        <v>P330</v>
      </c>
      <c r="M340" s="58" t="str">
        <f>IF(AND(H340&gt;='01_PARAMETERS'!$B$7,F340="High-potential omnichannel"),"Hybrid sequence",IF(H340&gt;='01_PARAMETERS'!$B$7,"Remote call",IF(J340&gt;=0.7,"Approved email","Monitor")))</f>
        <v>Monitor</v>
      </c>
      <c r="N340" s="58" t="str">
        <f t="shared" si="5"/>
        <v>Medium</v>
      </c>
      <c r="O340" s="73" t="str">
        <f>IF(OR(L340="P327",AND(H340&gt;=0.7,G340=0)),"REVIEW","STANDARD")</f>
        <v>STANDARD</v>
      </c>
    </row>
    <row r="341" spans="1:15">
      <c r="A341" s="42" t="s">
        <v>677</v>
      </c>
      <c r="B341" s="61" t="s">
        <v>342</v>
      </c>
      <c r="C341" s="43" t="s">
        <v>305</v>
      </c>
      <c r="D341" s="43" t="s">
        <v>303</v>
      </c>
      <c r="E341" s="43" t="s">
        <v>343</v>
      </c>
      <c r="F341" s="43" t="s">
        <v>347</v>
      </c>
      <c r="G341" s="43">
        <v>1</v>
      </c>
      <c r="H341" s="53">
        <v>0.93658278497685321</v>
      </c>
      <c r="I341" s="43">
        <v>28</v>
      </c>
      <c r="J341" s="53">
        <v>0.96620775969962458</v>
      </c>
      <c r="K341" s="58">
        <f>--(H341&gt;='01_PARAMETERS'!$B$7)</f>
        <v>1</v>
      </c>
      <c r="L341" s="58" t="str">
        <f>IF(J341&gt;='01_PARAMETERS'!$B$8,"P328",IF(J341&gt;=0.7,"P329",IF(J341&gt;=0.4,"P330","P331")))</f>
        <v>P328</v>
      </c>
      <c r="M341" s="58" t="str">
        <f>IF(AND(H341&gt;='01_PARAMETERS'!$B$7,F341="High-potential omnichannel"),"Hybrid sequence",IF(H341&gt;='01_PARAMETERS'!$B$7,"Remote call",IF(J341&gt;=0.7,"Approved email","Monitor")))</f>
        <v>Remote call</v>
      </c>
      <c r="N341" s="58" t="str">
        <f t="shared" si="5"/>
        <v>Very high</v>
      </c>
      <c r="O341" s="73" t="str">
        <f>IF(OR(L341="P328",AND(H341&gt;=0.7,G341=0)),"REVIEW","STANDARD")</f>
        <v>REVIEW</v>
      </c>
    </row>
    <row r="342" spans="1:15">
      <c r="A342" s="42" t="s">
        <v>678</v>
      </c>
      <c r="B342" s="61" t="s">
        <v>342</v>
      </c>
      <c r="C342" s="43" t="s">
        <v>280</v>
      </c>
      <c r="D342" s="43" t="s">
        <v>281</v>
      </c>
      <c r="E342" s="43" t="s">
        <v>343</v>
      </c>
      <c r="F342" s="43" t="s">
        <v>350</v>
      </c>
      <c r="G342" s="43">
        <v>1</v>
      </c>
      <c r="H342" s="53">
        <v>0.83781898766594165</v>
      </c>
      <c r="I342" s="43">
        <v>180</v>
      </c>
      <c r="J342" s="53">
        <v>0.77596996245306626</v>
      </c>
      <c r="K342" s="58">
        <f>--(H342&gt;='01_PARAMETERS'!$B$7)</f>
        <v>1</v>
      </c>
      <c r="L342" s="58" t="str">
        <f>IF(J342&gt;='01_PARAMETERS'!$B$8,"P329",IF(J342&gt;=0.7,"P330",IF(J342&gt;=0.4,"P331","P332")))</f>
        <v>P330</v>
      </c>
      <c r="M342" s="58" t="str">
        <f>IF(AND(H342&gt;='01_PARAMETERS'!$B$7,F342="High-potential omnichannel"),"Hybrid sequence",IF(H342&gt;='01_PARAMETERS'!$B$7,"Remote call",IF(J342&gt;=0.7,"Approved email","Monitor")))</f>
        <v>Hybrid sequence</v>
      </c>
      <c r="N342" s="58" t="str">
        <f t="shared" si="5"/>
        <v>Very high</v>
      </c>
      <c r="O342" s="73" t="str">
        <f>IF(OR(L342="P329",AND(H342&gt;=0.7,G342=0)),"REVIEW","STANDARD")</f>
        <v>STANDARD</v>
      </c>
    </row>
    <row r="343" spans="1:15">
      <c r="A343" s="42" t="s">
        <v>679</v>
      </c>
      <c r="B343" s="61" t="s">
        <v>342</v>
      </c>
      <c r="C343" s="43" t="s">
        <v>268</v>
      </c>
      <c r="D343" s="43" t="s">
        <v>266</v>
      </c>
      <c r="E343" s="43" t="s">
        <v>349</v>
      </c>
      <c r="F343" s="43" t="s">
        <v>344</v>
      </c>
      <c r="G343" s="43">
        <v>0</v>
      </c>
      <c r="H343" s="53">
        <v>0.50509711584198269</v>
      </c>
      <c r="I343" s="43">
        <v>646</v>
      </c>
      <c r="J343" s="53">
        <v>0.19274092615769711</v>
      </c>
      <c r="K343" s="58">
        <f>--(H343&gt;='01_PARAMETERS'!$B$7)</f>
        <v>0</v>
      </c>
      <c r="L343" s="58" t="str">
        <f>IF(J343&gt;='01_PARAMETERS'!$B$8,"P330",IF(J343&gt;=0.7,"P331",IF(J343&gt;=0.4,"P332","P333")))</f>
        <v>P333</v>
      </c>
      <c r="M343" s="58" t="str">
        <f>IF(AND(H343&gt;='01_PARAMETERS'!$B$7,F343="High-potential omnichannel"),"Hybrid sequence",IF(H343&gt;='01_PARAMETERS'!$B$7,"Remote call",IF(J343&gt;=0.7,"Approved email","Monitor")))</f>
        <v>Monitor</v>
      </c>
      <c r="N343" s="58" t="str">
        <f t="shared" si="5"/>
        <v>Medium</v>
      </c>
      <c r="O343" s="73" t="str">
        <f>IF(OR(L343="P330",AND(H343&gt;=0.7,G343=0)),"REVIEW","STANDARD")</f>
        <v>STANDARD</v>
      </c>
    </row>
    <row r="344" spans="1:15">
      <c r="A344" s="42" t="s">
        <v>680</v>
      </c>
      <c r="B344" s="61" t="s">
        <v>342</v>
      </c>
      <c r="C344" s="43" t="s">
        <v>285</v>
      </c>
      <c r="D344" s="43" t="s">
        <v>286</v>
      </c>
      <c r="E344" s="43" t="s">
        <v>343</v>
      </c>
      <c r="F344" s="43" t="s">
        <v>344</v>
      </c>
      <c r="G344" s="43">
        <v>1</v>
      </c>
      <c r="H344" s="53">
        <v>0.91879715477348289</v>
      </c>
      <c r="I344" s="43">
        <v>47</v>
      </c>
      <c r="J344" s="53">
        <v>0.94242803504380479</v>
      </c>
      <c r="K344" s="58">
        <f>--(H344&gt;='01_PARAMETERS'!$B$7)</f>
        <v>1</v>
      </c>
      <c r="L344" s="58" t="str">
        <f>IF(J344&gt;='01_PARAMETERS'!$B$8,"P331",IF(J344&gt;=0.7,"P332",IF(J344&gt;=0.4,"P333","P334")))</f>
        <v>P331</v>
      </c>
      <c r="M344" s="58" t="str">
        <f>IF(AND(H344&gt;='01_PARAMETERS'!$B$7,F344="High-potential omnichannel"),"Hybrid sequence",IF(H344&gt;='01_PARAMETERS'!$B$7,"Remote call",IF(J344&gt;=0.7,"Approved email","Monitor")))</f>
        <v>Remote call</v>
      </c>
      <c r="N344" s="58" t="str">
        <f t="shared" si="5"/>
        <v>Very high</v>
      </c>
      <c r="O344" s="73" t="str">
        <f>IF(OR(L344="P331",AND(H344&gt;=0.7,G344=0)),"REVIEW","STANDARD")</f>
        <v>REVIEW</v>
      </c>
    </row>
    <row r="345" spans="1:15">
      <c r="A345" s="42" t="s">
        <v>681</v>
      </c>
      <c r="B345" s="61" t="s">
        <v>342</v>
      </c>
      <c r="C345" s="43" t="s">
        <v>277</v>
      </c>
      <c r="D345" s="43" t="s">
        <v>276</v>
      </c>
      <c r="E345" s="43" t="s">
        <v>353</v>
      </c>
      <c r="F345" s="43" t="s">
        <v>347</v>
      </c>
      <c r="G345" s="43">
        <v>1</v>
      </c>
      <c r="H345" s="53">
        <v>0.78649848918667298</v>
      </c>
      <c r="I345" s="43">
        <v>279</v>
      </c>
      <c r="J345" s="53">
        <v>0.65206508135168961</v>
      </c>
      <c r="K345" s="58">
        <f>--(H345&gt;='01_PARAMETERS'!$B$7)</f>
        <v>1</v>
      </c>
      <c r="L345" s="58" t="str">
        <f>IF(J345&gt;='01_PARAMETERS'!$B$8,"P332",IF(J345&gt;=0.7,"P333",IF(J345&gt;=0.4,"P334","P335")))</f>
        <v>P334</v>
      </c>
      <c r="M345" s="58" t="str">
        <f>IF(AND(H345&gt;='01_PARAMETERS'!$B$7,F345="High-potential omnichannel"),"Hybrid sequence",IF(H345&gt;='01_PARAMETERS'!$B$7,"Remote call",IF(J345&gt;=0.7,"Approved email","Monitor")))</f>
        <v>Remote call</v>
      </c>
      <c r="N345" s="58" t="str">
        <f t="shared" si="5"/>
        <v>High</v>
      </c>
      <c r="O345" s="73" t="str">
        <f>IF(OR(L345="P332",AND(H345&gt;=0.7,G345=0)),"REVIEW","STANDARD")</f>
        <v>STANDARD</v>
      </c>
    </row>
    <row r="346" spans="1:15">
      <c r="A346" s="42" t="s">
        <v>682</v>
      </c>
      <c r="B346" s="61" t="s">
        <v>342</v>
      </c>
      <c r="C346" s="43" t="s">
        <v>304</v>
      </c>
      <c r="D346" s="43" t="s">
        <v>303</v>
      </c>
      <c r="E346" s="43" t="s">
        <v>349</v>
      </c>
      <c r="F346" s="43" t="s">
        <v>344</v>
      </c>
      <c r="G346" s="43">
        <v>1</v>
      </c>
      <c r="H346" s="53">
        <v>0.91531675540109647</v>
      </c>
      <c r="I346" s="43">
        <v>51</v>
      </c>
      <c r="J346" s="53">
        <v>0.93742177722152686</v>
      </c>
      <c r="K346" s="58">
        <f>--(H346&gt;='01_PARAMETERS'!$B$7)</f>
        <v>1</v>
      </c>
      <c r="L346" s="58" t="str">
        <f>IF(J346&gt;='01_PARAMETERS'!$B$8,"P333",IF(J346&gt;=0.7,"P334",IF(J346&gt;=0.4,"P335","P336")))</f>
        <v>P333</v>
      </c>
      <c r="M346" s="58" t="str">
        <f>IF(AND(H346&gt;='01_PARAMETERS'!$B$7,F346="High-potential omnichannel"),"Hybrid sequence",IF(H346&gt;='01_PARAMETERS'!$B$7,"Remote call",IF(J346&gt;=0.7,"Approved email","Monitor")))</f>
        <v>Remote call</v>
      </c>
      <c r="N346" s="58" t="str">
        <f t="shared" si="5"/>
        <v>Very high</v>
      </c>
      <c r="O346" s="73" t="str">
        <f>IF(OR(L346="P333",AND(H346&gt;=0.7,G346=0)),"REVIEW","STANDARD")</f>
        <v>REVIEW</v>
      </c>
    </row>
    <row r="347" spans="1:15">
      <c r="A347" s="42" t="s">
        <v>683</v>
      </c>
      <c r="B347" s="61" t="s">
        <v>342</v>
      </c>
      <c r="C347" s="43" t="s">
        <v>264</v>
      </c>
      <c r="D347" s="43" t="s">
        <v>263</v>
      </c>
      <c r="E347" s="43" t="s">
        <v>353</v>
      </c>
      <c r="F347" s="43" t="s">
        <v>347</v>
      </c>
      <c r="G347" s="43">
        <v>1</v>
      </c>
      <c r="H347" s="53">
        <v>0.78805287789166922</v>
      </c>
      <c r="I347" s="43">
        <v>276</v>
      </c>
      <c r="J347" s="53">
        <v>0.65581977471839803</v>
      </c>
      <c r="K347" s="58">
        <f>--(H347&gt;='01_PARAMETERS'!$B$7)</f>
        <v>1</v>
      </c>
      <c r="L347" s="58" t="str">
        <f>IF(J347&gt;='01_PARAMETERS'!$B$8,"P334",IF(J347&gt;=0.7,"P335",IF(J347&gt;=0.4,"P336","P337")))</f>
        <v>P336</v>
      </c>
      <c r="M347" s="58" t="str">
        <f>IF(AND(H347&gt;='01_PARAMETERS'!$B$7,F347="High-potential omnichannel"),"Hybrid sequence",IF(H347&gt;='01_PARAMETERS'!$B$7,"Remote call",IF(J347&gt;=0.7,"Approved email","Monitor")))</f>
        <v>Remote call</v>
      </c>
      <c r="N347" s="58" t="str">
        <f t="shared" si="5"/>
        <v>High</v>
      </c>
      <c r="O347" s="73" t="str">
        <f>IF(OR(L347="P334",AND(H347&gt;=0.7,G347=0)),"REVIEW","STANDARD")</f>
        <v>STANDARD</v>
      </c>
    </row>
    <row r="348" spans="1:15">
      <c r="A348" s="42" t="s">
        <v>684</v>
      </c>
      <c r="B348" s="61" t="s">
        <v>342</v>
      </c>
      <c r="C348" s="43" t="s">
        <v>299</v>
      </c>
      <c r="D348" s="43" t="s">
        <v>298</v>
      </c>
      <c r="E348" s="43" t="s">
        <v>349</v>
      </c>
      <c r="F348" s="43" t="s">
        <v>347</v>
      </c>
      <c r="G348" s="43">
        <v>0</v>
      </c>
      <c r="H348" s="53">
        <v>0.54067601441480739</v>
      </c>
      <c r="I348" s="43">
        <v>615</v>
      </c>
      <c r="J348" s="53">
        <v>0.23153942428035046</v>
      </c>
      <c r="K348" s="58">
        <f>--(H348&gt;='01_PARAMETERS'!$B$7)</f>
        <v>0</v>
      </c>
      <c r="L348" s="58" t="str">
        <f>IF(J348&gt;='01_PARAMETERS'!$B$8,"P335",IF(J348&gt;=0.7,"P336",IF(J348&gt;=0.4,"P337","P338")))</f>
        <v>P338</v>
      </c>
      <c r="M348" s="58" t="str">
        <f>IF(AND(H348&gt;='01_PARAMETERS'!$B$7,F348="High-potential omnichannel"),"Hybrid sequence",IF(H348&gt;='01_PARAMETERS'!$B$7,"Remote call",IF(J348&gt;=0.7,"Approved email","Monitor")))</f>
        <v>Monitor</v>
      </c>
      <c r="N348" s="58" t="str">
        <f t="shared" si="5"/>
        <v>Medium</v>
      </c>
      <c r="O348" s="73" t="str">
        <f>IF(OR(L348="P335",AND(H348&gt;=0.7,G348=0)),"REVIEW","STANDARD")</f>
        <v>STANDARD</v>
      </c>
    </row>
    <row r="349" spans="1:15">
      <c r="A349" s="42" t="s">
        <v>685</v>
      </c>
      <c r="B349" s="61" t="s">
        <v>342</v>
      </c>
      <c r="C349" s="43" t="s">
        <v>296</v>
      </c>
      <c r="D349" s="43" t="s">
        <v>295</v>
      </c>
      <c r="E349" s="43" t="s">
        <v>346</v>
      </c>
      <c r="F349" s="43" t="s">
        <v>344</v>
      </c>
      <c r="G349" s="43">
        <v>0</v>
      </c>
      <c r="H349" s="53">
        <v>0.56861636461160991</v>
      </c>
      <c r="I349" s="43">
        <v>579</v>
      </c>
      <c r="J349" s="53">
        <v>0.27659574468085102</v>
      </c>
      <c r="K349" s="58">
        <f>--(H349&gt;='01_PARAMETERS'!$B$7)</f>
        <v>0</v>
      </c>
      <c r="L349" s="58" t="str">
        <f>IF(J349&gt;='01_PARAMETERS'!$B$8,"P336",IF(J349&gt;=0.7,"P337",IF(J349&gt;=0.4,"P338","P339")))</f>
        <v>P339</v>
      </c>
      <c r="M349" s="58" t="str">
        <f>IF(AND(H349&gt;='01_PARAMETERS'!$B$7,F349="High-potential omnichannel"),"Hybrid sequence",IF(H349&gt;='01_PARAMETERS'!$B$7,"Remote call",IF(J349&gt;=0.7,"Approved email","Monitor")))</f>
        <v>Monitor</v>
      </c>
      <c r="N349" s="58" t="str">
        <f t="shared" si="5"/>
        <v>Medium</v>
      </c>
      <c r="O349" s="73" t="str">
        <f>IF(OR(L349="P336",AND(H349&gt;=0.7,G349=0)),"REVIEW","STANDARD")</f>
        <v>STANDARD</v>
      </c>
    </row>
    <row r="350" spans="1:15">
      <c r="A350" s="42" t="s">
        <v>686</v>
      </c>
      <c r="B350" s="61" t="s">
        <v>342</v>
      </c>
      <c r="C350" s="43" t="s">
        <v>300</v>
      </c>
      <c r="D350" s="43" t="s">
        <v>298</v>
      </c>
      <c r="E350" s="43" t="s">
        <v>343</v>
      </c>
      <c r="F350" s="43" t="s">
        <v>344</v>
      </c>
      <c r="G350" s="43">
        <v>0</v>
      </c>
      <c r="H350" s="53">
        <v>0.80533237136378244</v>
      </c>
      <c r="I350" s="43">
        <v>235</v>
      </c>
      <c r="J350" s="53">
        <v>0.70713391739674591</v>
      </c>
      <c r="K350" s="58">
        <f>--(H350&gt;='01_PARAMETERS'!$B$7)</f>
        <v>1</v>
      </c>
      <c r="L350" s="58" t="str">
        <f>IF(J350&gt;='01_PARAMETERS'!$B$8,"P337",IF(J350&gt;=0.7,"P338",IF(J350&gt;=0.4,"P339","P340")))</f>
        <v>P338</v>
      </c>
      <c r="M350" s="58" t="str">
        <f>IF(AND(H350&gt;='01_PARAMETERS'!$B$7,F350="High-potential omnichannel"),"Hybrid sequence",IF(H350&gt;='01_PARAMETERS'!$B$7,"Remote call",IF(J350&gt;=0.7,"Approved email","Monitor")))</f>
        <v>Remote call</v>
      </c>
      <c r="N350" s="58" t="str">
        <f t="shared" si="5"/>
        <v>Very high</v>
      </c>
      <c r="O350" s="73" t="str">
        <f>IF(OR(L350="P337",AND(H350&gt;=0.7,G350=0)),"REVIEW","STANDARD")</f>
        <v>REVIEW</v>
      </c>
    </row>
    <row r="351" spans="1:15">
      <c r="A351" s="42" t="s">
        <v>687</v>
      </c>
      <c r="B351" s="61" t="s">
        <v>342</v>
      </c>
      <c r="C351" s="43" t="s">
        <v>300</v>
      </c>
      <c r="D351" s="43" t="s">
        <v>298</v>
      </c>
      <c r="E351" s="43" t="s">
        <v>349</v>
      </c>
      <c r="F351" s="43" t="s">
        <v>344</v>
      </c>
      <c r="G351" s="43">
        <v>0</v>
      </c>
      <c r="H351" s="53">
        <v>0.39742670033213823</v>
      </c>
      <c r="I351" s="43">
        <v>724</v>
      </c>
      <c r="J351" s="53">
        <v>9.5118898623279047E-2</v>
      </c>
      <c r="K351" s="58">
        <f>--(H351&gt;='01_PARAMETERS'!$B$7)</f>
        <v>0</v>
      </c>
      <c r="L351" s="58" t="str">
        <f>IF(J351&gt;='01_PARAMETERS'!$B$8,"P338",IF(J351&gt;=0.7,"P339",IF(J351&gt;=0.4,"P340","P341")))</f>
        <v>P341</v>
      </c>
      <c r="M351" s="58" t="str">
        <f>IF(AND(H351&gt;='01_PARAMETERS'!$B$7,F351="High-potential omnichannel"),"Hybrid sequence",IF(H351&gt;='01_PARAMETERS'!$B$7,"Remote call",IF(J351&gt;=0.7,"Approved email","Monitor")))</f>
        <v>Monitor</v>
      </c>
      <c r="N351" s="58" t="str">
        <f t="shared" si="5"/>
        <v>Low</v>
      </c>
      <c r="O351" s="73" t="str">
        <f>IF(OR(L351="P338",AND(H351&gt;=0.7,G351=0)),"REVIEW","STANDARD")</f>
        <v>STANDARD</v>
      </c>
    </row>
    <row r="352" spans="1:15">
      <c r="A352" s="42" t="s">
        <v>688</v>
      </c>
      <c r="B352" s="61" t="s">
        <v>342</v>
      </c>
      <c r="C352" s="43" t="s">
        <v>315</v>
      </c>
      <c r="D352" s="43" t="s">
        <v>312</v>
      </c>
      <c r="E352" s="43" t="s">
        <v>343</v>
      </c>
      <c r="F352" s="43" t="s">
        <v>344</v>
      </c>
      <c r="G352" s="43">
        <v>0</v>
      </c>
      <c r="H352" s="53">
        <v>0.74461935559780845</v>
      </c>
      <c r="I352" s="43">
        <v>343</v>
      </c>
      <c r="J352" s="53">
        <v>0.57196495619524401</v>
      </c>
      <c r="K352" s="58">
        <f>--(H352&gt;='01_PARAMETERS'!$B$7)</f>
        <v>1</v>
      </c>
      <c r="L352" s="58" t="str">
        <f>IF(J352&gt;='01_PARAMETERS'!$B$8,"P339",IF(J352&gt;=0.7,"P340",IF(J352&gt;=0.4,"P341","P342")))</f>
        <v>P341</v>
      </c>
      <c r="M352" s="58" t="str">
        <f>IF(AND(H352&gt;='01_PARAMETERS'!$B$7,F352="High-potential omnichannel"),"Hybrid sequence",IF(H352&gt;='01_PARAMETERS'!$B$7,"Remote call",IF(J352&gt;=0.7,"Approved email","Monitor")))</f>
        <v>Remote call</v>
      </c>
      <c r="N352" s="58" t="str">
        <f t="shared" si="5"/>
        <v>High</v>
      </c>
      <c r="O352" s="73" t="str">
        <f>IF(OR(L352="P339",AND(H352&gt;=0.7,G352=0)),"REVIEW","STANDARD")</f>
        <v>REVIEW</v>
      </c>
    </row>
    <row r="353" spans="1:15">
      <c r="A353" s="42" t="s">
        <v>689</v>
      </c>
      <c r="B353" s="61" t="s">
        <v>342</v>
      </c>
      <c r="C353" s="43" t="s">
        <v>297</v>
      </c>
      <c r="D353" s="43" t="s">
        <v>298</v>
      </c>
      <c r="E353" s="43" t="s">
        <v>346</v>
      </c>
      <c r="F353" s="43" t="s">
        <v>347</v>
      </c>
      <c r="G353" s="43">
        <v>1</v>
      </c>
      <c r="H353" s="53">
        <v>0.87939169686270702</v>
      </c>
      <c r="I353" s="43">
        <v>111</v>
      </c>
      <c r="J353" s="53">
        <v>0.86232790988735919</v>
      </c>
      <c r="K353" s="58">
        <f>--(H353&gt;='01_PARAMETERS'!$B$7)</f>
        <v>1</v>
      </c>
      <c r="L353" s="58" t="str">
        <f>IF(J353&gt;='01_PARAMETERS'!$B$8,"P340",IF(J353&gt;=0.7,"P341",IF(J353&gt;=0.4,"P342","P343")))</f>
        <v>P341</v>
      </c>
      <c r="M353" s="58" t="str">
        <f>IF(AND(H353&gt;='01_PARAMETERS'!$B$7,F353="High-potential omnichannel"),"Hybrid sequence",IF(H353&gt;='01_PARAMETERS'!$B$7,"Remote call",IF(J353&gt;=0.7,"Approved email","Monitor")))</f>
        <v>Remote call</v>
      </c>
      <c r="N353" s="58" t="str">
        <f t="shared" si="5"/>
        <v>Very high</v>
      </c>
      <c r="O353" s="73" t="str">
        <f>IF(OR(L353="P340",AND(H353&gt;=0.7,G353=0)),"REVIEW","STANDARD")</f>
        <v>STANDARD</v>
      </c>
    </row>
    <row r="354" spans="1:15">
      <c r="A354" s="42" t="s">
        <v>690</v>
      </c>
      <c r="B354" s="61" t="s">
        <v>342</v>
      </c>
      <c r="C354" s="43" t="s">
        <v>279</v>
      </c>
      <c r="D354" s="43" t="s">
        <v>276</v>
      </c>
      <c r="E354" s="43" t="s">
        <v>343</v>
      </c>
      <c r="F354" s="43" t="s">
        <v>350</v>
      </c>
      <c r="G354" s="43">
        <v>1</v>
      </c>
      <c r="H354" s="53">
        <v>0.73419100151382188</v>
      </c>
      <c r="I354" s="43">
        <v>357</v>
      </c>
      <c r="J354" s="53">
        <v>0.55444305381727155</v>
      </c>
      <c r="K354" s="58">
        <f>--(H354&gt;='01_PARAMETERS'!$B$7)</f>
        <v>1</v>
      </c>
      <c r="L354" s="58" t="str">
        <f>IF(J354&gt;='01_PARAMETERS'!$B$8,"P341",IF(J354&gt;=0.7,"P342",IF(J354&gt;=0.4,"P343","P344")))</f>
        <v>P343</v>
      </c>
      <c r="M354" s="58" t="str">
        <f>IF(AND(H354&gt;='01_PARAMETERS'!$B$7,F354="High-potential omnichannel"),"Hybrid sequence",IF(H354&gt;='01_PARAMETERS'!$B$7,"Remote call",IF(J354&gt;=0.7,"Approved email","Monitor")))</f>
        <v>Hybrid sequence</v>
      </c>
      <c r="N354" s="58" t="str">
        <f t="shared" si="5"/>
        <v>High</v>
      </c>
      <c r="O354" s="73" t="str">
        <f>IF(OR(L354="P341",AND(H354&gt;=0.7,G354=0)),"REVIEW","STANDARD")</f>
        <v>STANDARD</v>
      </c>
    </row>
    <row r="355" spans="1:15">
      <c r="A355" s="42" t="s">
        <v>691</v>
      </c>
      <c r="B355" s="61" t="s">
        <v>342</v>
      </c>
      <c r="C355" s="43" t="s">
        <v>278</v>
      </c>
      <c r="D355" s="43" t="s">
        <v>276</v>
      </c>
      <c r="E355" s="43" t="s">
        <v>343</v>
      </c>
      <c r="F355" s="43" t="s">
        <v>347</v>
      </c>
      <c r="G355" s="43">
        <v>0</v>
      </c>
      <c r="H355" s="53">
        <v>0.54461769478516353</v>
      </c>
      <c r="I355" s="43">
        <v>609</v>
      </c>
      <c r="J355" s="53">
        <v>0.23904881101376718</v>
      </c>
      <c r="K355" s="58">
        <f>--(H355&gt;='01_PARAMETERS'!$B$7)</f>
        <v>0</v>
      </c>
      <c r="L355" s="58" t="str">
        <f>IF(J355&gt;='01_PARAMETERS'!$B$8,"P342",IF(J355&gt;=0.7,"P343",IF(J355&gt;=0.4,"P344","P345")))</f>
        <v>P345</v>
      </c>
      <c r="M355" s="58" t="str">
        <f>IF(AND(H355&gt;='01_PARAMETERS'!$B$7,F355="High-potential omnichannel"),"Hybrid sequence",IF(H355&gt;='01_PARAMETERS'!$B$7,"Remote call",IF(J355&gt;=0.7,"Approved email","Monitor")))</f>
        <v>Monitor</v>
      </c>
      <c r="N355" s="58" t="str">
        <f t="shared" si="5"/>
        <v>Medium</v>
      </c>
      <c r="O355" s="73" t="str">
        <f>IF(OR(L355="P342",AND(H355&gt;=0.7,G355=0)),"REVIEW","STANDARD")</f>
        <v>STANDARD</v>
      </c>
    </row>
    <row r="356" spans="1:15">
      <c r="A356" s="42" t="s">
        <v>692</v>
      </c>
      <c r="B356" s="61" t="s">
        <v>342</v>
      </c>
      <c r="C356" s="43" t="s">
        <v>301</v>
      </c>
      <c r="D356" s="43" t="s">
        <v>298</v>
      </c>
      <c r="E356" s="43" t="s">
        <v>353</v>
      </c>
      <c r="F356" s="43" t="s">
        <v>344</v>
      </c>
      <c r="G356" s="43">
        <v>1</v>
      </c>
      <c r="H356" s="53">
        <v>0.93810358094923163</v>
      </c>
      <c r="I356" s="43">
        <v>26</v>
      </c>
      <c r="J356" s="53">
        <v>0.96871088861076349</v>
      </c>
      <c r="K356" s="58">
        <f>--(H356&gt;='01_PARAMETERS'!$B$7)</f>
        <v>1</v>
      </c>
      <c r="L356" s="58" t="str">
        <f>IF(J356&gt;='01_PARAMETERS'!$B$8,"P343",IF(J356&gt;=0.7,"P344",IF(J356&gt;=0.4,"P345","P346")))</f>
        <v>P343</v>
      </c>
      <c r="M356" s="58" t="str">
        <f>IF(AND(H356&gt;='01_PARAMETERS'!$B$7,F356="High-potential omnichannel"),"Hybrid sequence",IF(H356&gt;='01_PARAMETERS'!$B$7,"Remote call",IF(J356&gt;=0.7,"Approved email","Monitor")))</f>
        <v>Remote call</v>
      </c>
      <c r="N356" s="58" t="str">
        <f t="shared" si="5"/>
        <v>Very high</v>
      </c>
      <c r="O356" s="73" t="str">
        <f>IF(OR(L356="P343",AND(H356&gt;=0.7,G356=0)),"REVIEW","STANDARD")</f>
        <v>REVIEW</v>
      </c>
    </row>
    <row r="357" spans="1:15">
      <c r="A357" s="42" t="s">
        <v>693</v>
      </c>
      <c r="B357" s="61" t="s">
        <v>342</v>
      </c>
      <c r="C357" s="43" t="s">
        <v>268</v>
      </c>
      <c r="D357" s="43" t="s">
        <v>266</v>
      </c>
      <c r="E357" s="43" t="s">
        <v>346</v>
      </c>
      <c r="F357" s="43" t="s">
        <v>350</v>
      </c>
      <c r="G357" s="43">
        <v>0</v>
      </c>
      <c r="H357" s="53">
        <v>0.45191407061363115</v>
      </c>
      <c r="I357" s="43">
        <v>687</v>
      </c>
      <c r="J357" s="53">
        <v>0.14142678347934923</v>
      </c>
      <c r="K357" s="58">
        <f>--(H357&gt;='01_PARAMETERS'!$B$7)</f>
        <v>0</v>
      </c>
      <c r="L357" s="58" t="str">
        <f>IF(J357&gt;='01_PARAMETERS'!$B$8,"P344",IF(J357&gt;=0.7,"P345",IF(J357&gt;=0.4,"P346","P347")))</f>
        <v>P347</v>
      </c>
      <c r="M357" s="58" t="str">
        <f>IF(AND(H357&gt;='01_PARAMETERS'!$B$7,F357="High-potential omnichannel"),"Hybrid sequence",IF(H357&gt;='01_PARAMETERS'!$B$7,"Remote call",IF(J357&gt;=0.7,"Approved email","Monitor")))</f>
        <v>Monitor</v>
      </c>
      <c r="N357" s="58" t="str">
        <f t="shared" si="5"/>
        <v>Medium</v>
      </c>
      <c r="O357" s="73" t="str">
        <f>IF(OR(L357="P344",AND(H357&gt;=0.7,G357=0)),"REVIEW","STANDARD")</f>
        <v>STANDARD</v>
      </c>
    </row>
    <row r="358" spans="1:15">
      <c r="A358" s="42" t="s">
        <v>694</v>
      </c>
      <c r="B358" s="61" t="s">
        <v>342</v>
      </c>
      <c r="C358" s="43" t="s">
        <v>294</v>
      </c>
      <c r="D358" s="43" t="s">
        <v>295</v>
      </c>
      <c r="E358" s="43" t="s">
        <v>353</v>
      </c>
      <c r="F358" s="43" t="s">
        <v>344</v>
      </c>
      <c r="G358" s="43">
        <v>0</v>
      </c>
      <c r="H358" s="53">
        <v>0.70134862629678796</v>
      </c>
      <c r="I358" s="43">
        <v>410</v>
      </c>
      <c r="J358" s="53">
        <v>0.48811013767209011</v>
      </c>
      <c r="K358" s="58">
        <f>--(H358&gt;='01_PARAMETERS'!$B$7)</f>
        <v>1</v>
      </c>
      <c r="L358" s="58" t="str">
        <f>IF(J358&gt;='01_PARAMETERS'!$B$8,"P345",IF(J358&gt;=0.7,"P346",IF(J358&gt;=0.4,"P347","P348")))</f>
        <v>P347</v>
      </c>
      <c r="M358" s="58" t="str">
        <f>IF(AND(H358&gt;='01_PARAMETERS'!$B$7,F358="High-potential omnichannel"),"Hybrid sequence",IF(H358&gt;='01_PARAMETERS'!$B$7,"Remote call",IF(J358&gt;=0.7,"Approved email","Monitor")))</f>
        <v>Remote call</v>
      </c>
      <c r="N358" s="58" t="str">
        <f t="shared" si="5"/>
        <v>High</v>
      </c>
      <c r="O358" s="73" t="str">
        <f>IF(OR(L358="P345",AND(H358&gt;=0.7,G358=0)),"REVIEW","STANDARD")</f>
        <v>REVIEW</v>
      </c>
    </row>
    <row r="359" spans="1:15">
      <c r="A359" s="42" t="s">
        <v>695</v>
      </c>
      <c r="B359" s="61" t="s">
        <v>342</v>
      </c>
      <c r="C359" s="43" t="s">
        <v>262</v>
      </c>
      <c r="D359" s="43" t="s">
        <v>263</v>
      </c>
      <c r="E359" s="43" t="s">
        <v>349</v>
      </c>
      <c r="F359" s="43" t="s">
        <v>347</v>
      </c>
      <c r="G359" s="43">
        <v>0</v>
      </c>
      <c r="H359" s="53">
        <v>0.73788437587735156</v>
      </c>
      <c r="I359" s="43">
        <v>351</v>
      </c>
      <c r="J359" s="53">
        <v>0.56195244055068838</v>
      </c>
      <c r="K359" s="58">
        <f>--(H359&gt;='01_PARAMETERS'!$B$7)</f>
        <v>1</v>
      </c>
      <c r="L359" s="58" t="str">
        <f>IF(J359&gt;='01_PARAMETERS'!$B$8,"P346",IF(J359&gt;=0.7,"P347",IF(J359&gt;=0.4,"P348","P349")))</f>
        <v>P348</v>
      </c>
      <c r="M359" s="58" t="str">
        <f>IF(AND(H359&gt;='01_PARAMETERS'!$B$7,F359="High-potential omnichannel"),"Hybrid sequence",IF(H359&gt;='01_PARAMETERS'!$B$7,"Remote call",IF(J359&gt;=0.7,"Approved email","Monitor")))</f>
        <v>Remote call</v>
      </c>
      <c r="N359" s="58" t="str">
        <f t="shared" si="5"/>
        <v>High</v>
      </c>
      <c r="O359" s="73" t="str">
        <f>IF(OR(L359="P346",AND(H359&gt;=0.7,G359=0)),"REVIEW","STANDARD")</f>
        <v>REVIEW</v>
      </c>
    </row>
    <row r="360" spans="1:15">
      <c r="A360" s="42" t="s">
        <v>696</v>
      </c>
      <c r="B360" s="61" t="s">
        <v>342</v>
      </c>
      <c r="C360" s="43" t="s">
        <v>285</v>
      </c>
      <c r="D360" s="43" t="s">
        <v>286</v>
      </c>
      <c r="E360" s="43" t="s">
        <v>353</v>
      </c>
      <c r="F360" s="43" t="s">
        <v>350</v>
      </c>
      <c r="G360" s="43">
        <v>0</v>
      </c>
      <c r="H360" s="53">
        <v>0.86931307436313798</v>
      </c>
      <c r="I360" s="43">
        <v>129</v>
      </c>
      <c r="J360" s="53">
        <v>0.83979974968710891</v>
      </c>
      <c r="K360" s="58">
        <f>--(H360&gt;='01_PARAMETERS'!$B$7)</f>
        <v>1</v>
      </c>
      <c r="L360" s="58" t="str">
        <f>IF(J360&gt;='01_PARAMETERS'!$B$8,"P347",IF(J360&gt;=0.7,"P348",IF(J360&gt;=0.4,"P349","P350")))</f>
        <v>P348</v>
      </c>
      <c r="M360" s="58" t="str">
        <f>IF(AND(H360&gt;='01_PARAMETERS'!$B$7,F360="High-potential omnichannel"),"Hybrid sequence",IF(H360&gt;='01_PARAMETERS'!$B$7,"Remote call",IF(J360&gt;=0.7,"Approved email","Monitor")))</f>
        <v>Hybrid sequence</v>
      </c>
      <c r="N360" s="58" t="str">
        <f t="shared" si="5"/>
        <v>Very high</v>
      </c>
      <c r="O360" s="73" t="str">
        <f>IF(OR(L360="P347",AND(H360&gt;=0.7,G360=0)),"REVIEW","STANDARD")</f>
        <v>REVIEW</v>
      </c>
    </row>
    <row r="361" spans="1:15">
      <c r="A361" s="42" t="s">
        <v>697</v>
      </c>
      <c r="B361" s="61" t="s">
        <v>342</v>
      </c>
      <c r="C361" s="43" t="s">
        <v>278</v>
      </c>
      <c r="D361" s="43" t="s">
        <v>276</v>
      </c>
      <c r="E361" s="43" t="s">
        <v>353</v>
      </c>
      <c r="F361" s="43" t="s">
        <v>347</v>
      </c>
      <c r="G361" s="43">
        <v>0</v>
      </c>
      <c r="H361" s="53">
        <v>0.90014707728689192</v>
      </c>
      <c r="I361" s="43">
        <v>75</v>
      </c>
      <c r="J361" s="53">
        <v>0.90738423028785986</v>
      </c>
      <c r="K361" s="58">
        <f>--(H361&gt;='01_PARAMETERS'!$B$7)</f>
        <v>1</v>
      </c>
      <c r="L361" s="58" t="str">
        <f>IF(J361&gt;='01_PARAMETERS'!$B$8,"P348",IF(J361&gt;=0.7,"P349",IF(J361&gt;=0.4,"P350","P351")))</f>
        <v>P348</v>
      </c>
      <c r="M361" s="58" t="str">
        <f>IF(AND(H361&gt;='01_PARAMETERS'!$B$7,F361="High-potential omnichannel"),"Hybrid sequence",IF(H361&gt;='01_PARAMETERS'!$B$7,"Remote call",IF(J361&gt;=0.7,"Approved email","Monitor")))</f>
        <v>Remote call</v>
      </c>
      <c r="N361" s="58" t="str">
        <f t="shared" si="5"/>
        <v>Very high</v>
      </c>
      <c r="O361" s="73" t="str">
        <f>IF(OR(L361="P348",AND(H361&gt;=0.7,G361=0)),"REVIEW","STANDARD")</f>
        <v>REVIEW</v>
      </c>
    </row>
    <row r="362" spans="1:15">
      <c r="A362" s="42" t="s">
        <v>698</v>
      </c>
      <c r="B362" s="61" t="s">
        <v>342</v>
      </c>
      <c r="C362" s="43" t="s">
        <v>300</v>
      </c>
      <c r="D362" s="43" t="s">
        <v>298</v>
      </c>
      <c r="E362" s="43" t="s">
        <v>353</v>
      </c>
      <c r="F362" s="43" t="s">
        <v>344</v>
      </c>
      <c r="G362" s="43">
        <v>0</v>
      </c>
      <c r="H362" s="53">
        <v>0.64522247237946051</v>
      </c>
      <c r="I362" s="43">
        <v>485</v>
      </c>
      <c r="J362" s="53">
        <v>0.39424280350438046</v>
      </c>
      <c r="K362" s="58">
        <f>--(H362&gt;='01_PARAMETERS'!$B$7)</f>
        <v>0</v>
      </c>
      <c r="L362" s="58" t="str">
        <f>IF(J362&gt;='01_PARAMETERS'!$B$8,"P349",IF(J362&gt;=0.7,"P350",IF(J362&gt;=0.4,"P351","P352")))</f>
        <v>P352</v>
      </c>
      <c r="M362" s="58" t="str">
        <f>IF(AND(H362&gt;='01_PARAMETERS'!$B$7,F362="High-potential omnichannel"),"Hybrid sequence",IF(H362&gt;='01_PARAMETERS'!$B$7,"Remote call",IF(J362&gt;=0.7,"Approved email","Monitor")))</f>
        <v>Monitor</v>
      </c>
      <c r="N362" s="58" t="str">
        <f t="shared" si="5"/>
        <v>High</v>
      </c>
      <c r="O362" s="73" t="str">
        <f>IF(OR(L362="P349",AND(H362&gt;=0.7,G362=0)),"REVIEW","STANDARD")</f>
        <v>STANDARD</v>
      </c>
    </row>
    <row r="363" spans="1:15">
      <c r="A363" s="42" t="s">
        <v>699</v>
      </c>
      <c r="B363" s="61" t="s">
        <v>342</v>
      </c>
      <c r="C363" s="43" t="s">
        <v>307</v>
      </c>
      <c r="D363" s="43" t="s">
        <v>308</v>
      </c>
      <c r="E363" s="43" t="s">
        <v>349</v>
      </c>
      <c r="F363" s="43" t="s">
        <v>347</v>
      </c>
      <c r="G363" s="43">
        <v>0</v>
      </c>
      <c r="H363" s="53">
        <v>0.77812198312292447</v>
      </c>
      <c r="I363" s="43">
        <v>296</v>
      </c>
      <c r="J363" s="53">
        <v>0.63078848560700873</v>
      </c>
      <c r="K363" s="58">
        <f>--(H363&gt;='01_PARAMETERS'!$B$7)</f>
        <v>1</v>
      </c>
      <c r="L363" s="58" t="str">
        <f>IF(J363&gt;='01_PARAMETERS'!$B$8,"P350",IF(J363&gt;=0.7,"P351",IF(J363&gt;=0.4,"P352","P353")))</f>
        <v>P352</v>
      </c>
      <c r="M363" s="58" t="str">
        <f>IF(AND(H363&gt;='01_PARAMETERS'!$B$7,F363="High-potential omnichannel"),"Hybrid sequence",IF(H363&gt;='01_PARAMETERS'!$B$7,"Remote call",IF(J363&gt;=0.7,"Approved email","Monitor")))</f>
        <v>Remote call</v>
      </c>
      <c r="N363" s="58" t="str">
        <f t="shared" si="5"/>
        <v>High</v>
      </c>
      <c r="O363" s="73" t="str">
        <f>IF(OR(L363="P350",AND(H363&gt;=0.7,G363=0)),"REVIEW","STANDARD")</f>
        <v>REVIEW</v>
      </c>
    </row>
    <row r="364" spans="1:15">
      <c r="A364" s="42" t="s">
        <v>700</v>
      </c>
      <c r="B364" s="61" t="s">
        <v>342</v>
      </c>
      <c r="C364" s="43" t="s">
        <v>271</v>
      </c>
      <c r="D364" s="43" t="s">
        <v>270</v>
      </c>
      <c r="E364" s="43" t="s">
        <v>353</v>
      </c>
      <c r="F364" s="43" t="s">
        <v>350</v>
      </c>
      <c r="G364" s="43">
        <v>0</v>
      </c>
      <c r="H364" s="53">
        <v>0.54726906781276707</v>
      </c>
      <c r="I364" s="43">
        <v>605</v>
      </c>
      <c r="J364" s="53">
        <v>0.24405506883604511</v>
      </c>
      <c r="K364" s="58">
        <f>--(H364&gt;='01_PARAMETERS'!$B$7)</f>
        <v>0</v>
      </c>
      <c r="L364" s="58" t="str">
        <f>IF(J364&gt;='01_PARAMETERS'!$B$8,"P351",IF(J364&gt;=0.7,"P352",IF(J364&gt;=0.4,"P353","P354")))</f>
        <v>P354</v>
      </c>
      <c r="M364" s="58" t="str">
        <f>IF(AND(H364&gt;='01_PARAMETERS'!$B$7,F364="High-potential omnichannel"),"Hybrid sequence",IF(H364&gt;='01_PARAMETERS'!$B$7,"Remote call",IF(J364&gt;=0.7,"Approved email","Monitor")))</f>
        <v>Monitor</v>
      </c>
      <c r="N364" s="58" t="str">
        <f t="shared" si="5"/>
        <v>Medium</v>
      </c>
      <c r="O364" s="73" t="str">
        <f>IF(OR(L364="P351",AND(H364&gt;=0.7,G364=0)),"REVIEW","STANDARD")</f>
        <v>STANDARD</v>
      </c>
    </row>
    <row r="365" spans="1:15">
      <c r="A365" s="42" t="s">
        <v>701</v>
      </c>
      <c r="B365" s="61" t="s">
        <v>342</v>
      </c>
      <c r="C365" s="43" t="s">
        <v>309</v>
      </c>
      <c r="D365" s="43" t="s">
        <v>308</v>
      </c>
      <c r="E365" s="43" t="s">
        <v>343</v>
      </c>
      <c r="F365" s="43" t="s">
        <v>344</v>
      </c>
      <c r="G365" s="43">
        <v>1</v>
      </c>
      <c r="H365" s="53">
        <v>0.63754145003095453</v>
      </c>
      <c r="I365" s="43">
        <v>496</v>
      </c>
      <c r="J365" s="53">
        <v>0.38047559449311641</v>
      </c>
      <c r="K365" s="58">
        <f>--(H365&gt;='01_PARAMETERS'!$B$7)</f>
        <v>0</v>
      </c>
      <c r="L365" s="58" t="str">
        <f>IF(J365&gt;='01_PARAMETERS'!$B$8,"P352",IF(J365&gt;=0.7,"P353",IF(J365&gt;=0.4,"P354","P355")))</f>
        <v>P355</v>
      </c>
      <c r="M365" s="58" t="str">
        <f>IF(AND(H365&gt;='01_PARAMETERS'!$B$7,F365="High-potential omnichannel"),"Hybrid sequence",IF(H365&gt;='01_PARAMETERS'!$B$7,"Remote call",IF(J365&gt;=0.7,"Approved email","Monitor")))</f>
        <v>Monitor</v>
      </c>
      <c r="N365" s="58" t="str">
        <f t="shared" si="5"/>
        <v>High</v>
      </c>
      <c r="O365" s="73" t="str">
        <f>IF(OR(L365="P352",AND(H365&gt;=0.7,G365=0)),"REVIEW","STANDARD")</f>
        <v>STANDARD</v>
      </c>
    </row>
    <row r="366" spans="1:15">
      <c r="A366" s="42" t="s">
        <v>702</v>
      </c>
      <c r="B366" s="61" t="s">
        <v>342</v>
      </c>
      <c r="C366" s="43" t="s">
        <v>302</v>
      </c>
      <c r="D366" s="43" t="s">
        <v>303</v>
      </c>
      <c r="E366" s="43" t="s">
        <v>353</v>
      </c>
      <c r="F366" s="43" t="s">
        <v>344</v>
      </c>
      <c r="G366" s="43">
        <v>0</v>
      </c>
      <c r="H366" s="53">
        <v>0.84600788096058721</v>
      </c>
      <c r="I366" s="43">
        <v>167</v>
      </c>
      <c r="J366" s="53">
        <v>0.79224030037546933</v>
      </c>
      <c r="K366" s="58">
        <f>--(H366&gt;='01_PARAMETERS'!$B$7)</f>
        <v>1</v>
      </c>
      <c r="L366" s="58" t="str">
        <f>IF(J366&gt;='01_PARAMETERS'!$B$8,"P353",IF(J366&gt;=0.7,"P354",IF(J366&gt;=0.4,"P355","P356")))</f>
        <v>P354</v>
      </c>
      <c r="M366" s="58" t="str">
        <f>IF(AND(H366&gt;='01_PARAMETERS'!$B$7,F366="High-potential omnichannel"),"Hybrid sequence",IF(H366&gt;='01_PARAMETERS'!$B$7,"Remote call",IF(J366&gt;=0.7,"Approved email","Monitor")))</f>
        <v>Remote call</v>
      </c>
      <c r="N366" s="58" t="str">
        <f t="shared" si="5"/>
        <v>Very high</v>
      </c>
      <c r="O366" s="73" t="str">
        <f>IF(OR(L366="P353",AND(H366&gt;=0.7,G366=0)),"REVIEW","STANDARD")</f>
        <v>REVIEW</v>
      </c>
    </row>
    <row r="367" spans="1:15">
      <c r="A367" s="42" t="s">
        <v>703</v>
      </c>
      <c r="B367" s="61" t="s">
        <v>342</v>
      </c>
      <c r="C367" s="43" t="s">
        <v>265</v>
      </c>
      <c r="D367" s="43" t="s">
        <v>266</v>
      </c>
      <c r="E367" s="43" t="s">
        <v>353</v>
      </c>
      <c r="F367" s="43" t="s">
        <v>344</v>
      </c>
      <c r="G367" s="43">
        <v>1</v>
      </c>
      <c r="H367" s="53">
        <v>0.9526226247248063</v>
      </c>
      <c r="I367" s="43">
        <v>14</v>
      </c>
      <c r="J367" s="53">
        <v>0.98372966207759704</v>
      </c>
      <c r="K367" s="58">
        <f>--(H367&gt;='01_PARAMETERS'!$B$7)</f>
        <v>1</v>
      </c>
      <c r="L367" s="58" t="str">
        <f>IF(J367&gt;='01_PARAMETERS'!$B$8,"P354",IF(J367&gt;=0.7,"P355",IF(J367&gt;=0.4,"P356","P357")))</f>
        <v>P354</v>
      </c>
      <c r="M367" s="58" t="str">
        <f>IF(AND(H367&gt;='01_PARAMETERS'!$B$7,F367="High-potential omnichannel"),"Hybrid sequence",IF(H367&gt;='01_PARAMETERS'!$B$7,"Remote call",IF(J367&gt;=0.7,"Approved email","Monitor")))</f>
        <v>Remote call</v>
      </c>
      <c r="N367" s="58" t="str">
        <f t="shared" si="5"/>
        <v>Very high</v>
      </c>
      <c r="O367" s="73" t="str">
        <f>IF(OR(L367="P354",AND(H367&gt;=0.7,G367=0)),"REVIEW","STANDARD")</f>
        <v>REVIEW</v>
      </c>
    </row>
    <row r="368" spans="1:15">
      <c r="A368" s="42" t="s">
        <v>704</v>
      </c>
      <c r="B368" s="61" t="s">
        <v>342</v>
      </c>
      <c r="C368" s="43" t="s">
        <v>278</v>
      </c>
      <c r="D368" s="43" t="s">
        <v>276</v>
      </c>
      <c r="E368" s="43" t="s">
        <v>346</v>
      </c>
      <c r="F368" s="43" t="s">
        <v>344</v>
      </c>
      <c r="G368" s="43">
        <v>0</v>
      </c>
      <c r="H368" s="53">
        <v>0.62790943826983581</v>
      </c>
      <c r="I368" s="43">
        <v>512</v>
      </c>
      <c r="J368" s="53">
        <v>0.36045056320400504</v>
      </c>
      <c r="K368" s="58">
        <f>--(H368&gt;='01_PARAMETERS'!$B$7)</f>
        <v>0</v>
      </c>
      <c r="L368" s="58" t="str">
        <f>IF(J368&gt;='01_PARAMETERS'!$B$8,"P355",IF(J368&gt;=0.7,"P356",IF(J368&gt;=0.4,"P357","P358")))</f>
        <v>P358</v>
      </c>
      <c r="M368" s="58" t="str">
        <f>IF(AND(H368&gt;='01_PARAMETERS'!$B$7,F368="High-potential omnichannel"),"Hybrid sequence",IF(H368&gt;='01_PARAMETERS'!$B$7,"Remote call",IF(J368&gt;=0.7,"Approved email","Monitor")))</f>
        <v>Monitor</v>
      </c>
      <c r="N368" s="58" t="str">
        <f t="shared" si="5"/>
        <v>High</v>
      </c>
      <c r="O368" s="73" t="str">
        <f>IF(OR(L368="P355",AND(H368&gt;=0.7,G368=0)),"REVIEW","STANDARD")</f>
        <v>STANDARD</v>
      </c>
    </row>
    <row r="369" spans="1:15">
      <c r="A369" s="42" t="s">
        <v>705</v>
      </c>
      <c r="B369" s="61" t="s">
        <v>342</v>
      </c>
      <c r="C369" s="43" t="s">
        <v>268</v>
      </c>
      <c r="D369" s="43" t="s">
        <v>266</v>
      </c>
      <c r="E369" s="43" t="s">
        <v>353</v>
      </c>
      <c r="F369" s="43" t="s">
        <v>344</v>
      </c>
      <c r="G369" s="43">
        <v>0</v>
      </c>
      <c r="H369" s="53">
        <v>0.5580347755796623</v>
      </c>
      <c r="I369" s="43">
        <v>595</v>
      </c>
      <c r="J369" s="53">
        <v>0.25657071339173965</v>
      </c>
      <c r="K369" s="58">
        <f>--(H369&gt;='01_PARAMETERS'!$B$7)</f>
        <v>0</v>
      </c>
      <c r="L369" s="58" t="str">
        <f>IF(J369&gt;='01_PARAMETERS'!$B$8,"P356",IF(J369&gt;=0.7,"P357",IF(J369&gt;=0.4,"P358","P359")))</f>
        <v>P359</v>
      </c>
      <c r="M369" s="58" t="str">
        <f>IF(AND(H369&gt;='01_PARAMETERS'!$B$7,F369="High-potential omnichannel"),"Hybrid sequence",IF(H369&gt;='01_PARAMETERS'!$B$7,"Remote call",IF(J369&gt;=0.7,"Approved email","Monitor")))</f>
        <v>Monitor</v>
      </c>
      <c r="N369" s="58" t="str">
        <f t="shared" si="5"/>
        <v>Medium</v>
      </c>
      <c r="O369" s="73" t="str">
        <f>IF(OR(L369="P356",AND(H369&gt;=0.7,G369=0)),"REVIEW","STANDARD")</f>
        <v>STANDARD</v>
      </c>
    </row>
    <row r="370" spans="1:15">
      <c r="A370" s="42" t="s">
        <v>706</v>
      </c>
      <c r="B370" s="61" t="s">
        <v>342</v>
      </c>
      <c r="C370" s="43" t="s">
        <v>305</v>
      </c>
      <c r="D370" s="43" t="s">
        <v>303</v>
      </c>
      <c r="E370" s="43" t="s">
        <v>353</v>
      </c>
      <c r="F370" s="43" t="s">
        <v>344</v>
      </c>
      <c r="G370" s="43">
        <v>1</v>
      </c>
      <c r="H370" s="53">
        <v>0.72082269753542383</v>
      </c>
      <c r="I370" s="43">
        <v>377</v>
      </c>
      <c r="J370" s="53">
        <v>0.52941176470588236</v>
      </c>
      <c r="K370" s="58">
        <f>--(H370&gt;='01_PARAMETERS'!$B$7)</f>
        <v>1</v>
      </c>
      <c r="L370" s="58" t="str">
        <f>IF(J370&gt;='01_PARAMETERS'!$B$8,"P357",IF(J370&gt;=0.7,"P358",IF(J370&gt;=0.4,"P359","P360")))</f>
        <v>P359</v>
      </c>
      <c r="M370" s="58" t="str">
        <f>IF(AND(H370&gt;='01_PARAMETERS'!$B$7,F370="High-potential omnichannel"),"Hybrid sequence",IF(H370&gt;='01_PARAMETERS'!$B$7,"Remote call",IF(J370&gt;=0.7,"Approved email","Monitor")))</f>
        <v>Remote call</v>
      </c>
      <c r="N370" s="58" t="str">
        <f t="shared" si="5"/>
        <v>High</v>
      </c>
      <c r="O370" s="73" t="str">
        <f>IF(OR(L370="P357",AND(H370&gt;=0.7,G370=0)),"REVIEW","STANDARD")</f>
        <v>STANDARD</v>
      </c>
    </row>
    <row r="371" spans="1:15">
      <c r="A371" s="42" t="s">
        <v>707</v>
      </c>
      <c r="B371" s="61" t="s">
        <v>342</v>
      </c>
      <c r="C371" s="43" t="s">
        <v>293</v>
      </c>
      <c r="D371" s="43" t="s">
        <v>286</v>
      </c>
      <c r="E371" s="43" t="s">
        <v>349</v>
      </c>
      <c r="F371" s="43" t="s">
        <v>347</v>
      </c>
      <c r="G371" s="43">
        <v>0</v>
      </c>
      <c r="H371" s="53">
        <v>0.66098771434883186</v>
      </c>
      <c r="I371" s="43">
        <v>465</v>
      </c>
      <c r="J371" s="53">
        <v>0.41927409261576976</v>
      </c>
      <c r="K371" s="58">
        <f>--(H371&gt;='01_PARAMETERS'!$B$7)</f>
        <v>0</v>
      </c>
      <c r="L371" s="58" t="str">
        <f>IF(J371&gt;='01_PARAMETERS'!$B$8,"P358",IF(J371&gt;=0.7,"P359",IF(J371&gt;=0.4,"P360","P361")))</f>
        <v>P360</v>
      </c>
      <c r="M371" s="58" t="str">
        <f>IF(AND(H371&gt;='01_PARAMETERS'!$B$7,F371="High-potential omnichannel"),"Hybrid sequence",IF(H371&gt;='01_PARAMETERS'!$B$7,"Remote call",IF(J371&gt;=0.7,"Approved email","Monitor")))</f>
        <v>Monitor</v>
      </c>
      <c r="N371" s="58" t="str">
        <f t="shared" si="5"/>
        <v>High</v>
      </c>
      <c r="O371" s="73" t="str">
        <f>IF(OR(L371="P358",AND(H371&gt;=0.7,G371=0)),"REVIEW","STANDARD")</f>
        <v>STANDARD</v>
      </c>
    </row>
    <row r="372" spans="1:15">
      <c r="A372" s="42" t="s">
        <v>708</v>
      </c>
      <c r="B372" s="61" t="s">
        <v>342</v>
      </c>
      <c r="C372" s="43" t="s">
        <v>301</v>
      </c>
      <c r="D372" s="43" t="s">
        <v>298</v>
      </c>
      <c r="E372" s="43" t="s">
        <v>343</v>
      </c>
      <c r="F372" s="43" t="s">
        <v>347</v>
      </c>
      <c r="G372" s="43">
        <v>1</v>
      </c>
      <c r="H372" s="53">
        <v>0.90942347653491429</v>
      </c>
      <c r="I372" s="43">
        <v>64</v>
      </c>
      <c r="J372" s="53">
        <v>0.92115143929912391</v>
      </c>
      <c r="K372" s="58">
        <f>--(H372&gt;='01_PARAMETERS'!$B$7)</f>
        <v>1</v>
      </c>
      <c r="L372" s="58" t="str">
        <f>IF(J372&gt;='01_PARAMETERS'!$B$8,"P359",IF(J372&gt;=0.7,"P360",IF(J372&gt;=0.4,"P361","P362")))</f>
        <v>P359</v>
      </c>
      <c r="M372" s="58" t="str">
        <f>IF(AND(H372&gt;='01_PARAMETERS'!$B$7,F372="High-potential omnichannel"),"Hybrid sequence",IF(H372&gt;='01_PARAMETERS'!$B$7,"Remote call",IF(J372&gt;=0.7,"Approved email","Monitor")))</f>
        <v>Remote call</v>
      </c>
      <c r="N372" s="58" t="str">
        <f t="shared" si="5"/>
        <v>Very high</v>
      </c>
      <c r="O372" s="73" t="str">
        <f>IF(OR(L372="P359",AND(H372&gt;=0.7,G372=0)),"REVIEW","STANDARD")</f>
        <v>REVIEW</v>
      </c>
    </row>
    <row r="373" spans="1:15">
      <c r="A373" s="42" t="s">
        <v>709</v>
      </c>
      <c r="B373" s="61" t="s">
        <v>342</v>
      </c>
      <c r="C373" s="43" t="s">
        <v>261</v>
      </c>
      <c r="D373" s="43" t="s">
        <v>244</v>
      </c>
      <c r="E373" s="43" t="s">
        <v>353</v>
      </c>
      <c r="F373" s="43" t="s">
        <v>350</v>
      </c>
      <c r="G373" s="43">
        <v>0</v>
      </c>
      <c r="H373" s="53">
        <v>0.57315615816443932</v>
      </c>
      <c r="I373" s="43">
        <v>575</v>
      </c>
      <c r="J373" s="53">
        <v>0.28160200250312895</v>
      </c>
      <c r="K373" s="58">
        <f>--(H373&gt;='01_PARAMETERS'!$B$7)</f>
        <v>0</v>
      </c>
      <c r="L373" s="58" t="str">
        <f>IF(J373&gt;='01_PARAMETERS'!$B$8,"P360",IF(J373&gt;=0.7,"P361",IF(J373&gt;=0.4,"P362","P363")))</f>
        <v>P363</v>
      </c>
      <c r="M373" s="58" t="str">
        <f>IF(AND(H373&gt;='01_PARAMETERS'!$B$7,F373="High-potential omnichannel"),"Hybrid sequence",IF(H373&gt;='01_PARAMETERS'!$B$7,"Remote call",IF(J373&gt;=0.7,"Approved email","Monitor")))</f>
        <v>Monitor</v>
      </c>
      <c r="N373" s="58" t="str">
        <f t="shared" si="5"/>
        <v>Medium</v>
      </c>
      <c r="O373" s="73" t="str">
        <f>IF(OR(L373="P360",AND(H373&gt;=0.7,G373=0)),"REVIEW","STANDARD")</f>
        <v>STANDARD</v>
      </c>
    </row>
    <row r="374" spans="1:15">
      <c r="A374" s="42" t="s">
        <v>710</v>
      </c>
      <c r="B374" s="61" t="s">
        <v>342</v>
      </c>
      <c r="C374" s="43" t="s">
        <v>285</v>
      </c>
      <c r="D374" s="43" t="s">
        <v>286</v>
      </c>
      <c r="E374" s="43" t="s">
        <v>353</v>
      </c>
      <c r="F374" s="43" t="s">
        <v>347</v>
      </c>
      <c r="G374" s="43">
        <v>0</v>
      </c>
      <c r="H374" s="53">
        <v>0.22903134283534615</v>
      </c>
      <c r="I374" s="43">
        <v>778</v>
      </c>
      <c r="J374" s="53">
        <v>2.7534418022528206E-2</v>
      </c>
      <c r="K374" s="58">
        <f>--(H374&gt;='01_PARAMETERS'!$B$7)</f>
        <v>0</v>
      </c>
      <c r="L374" s="58" t="str">
        <f>IF(J374&gt;='01_PARAMETERS'!$B$8,"P361",IF(J374&gt;=0.7,"P362",IF(J374&gt;=0.4,"P363","P364")))</f>
        <v>P364</v>
      </c>
      <c r="M374" s="58" t="str">
        <f>IF(AND(H374&gt;='01_PARAMETERS'!$B$7,F374="High-potential omnichannel"),"Hybrid sequence",IF(H374&gt;='01_PARAMETERS'!$B$7,"Remote call",IF(J374&gt;=0.7,"Approved email","Monitor")))</f>
        <v>Monitor</v>
      </c>
      <c r="N374" s="58" t="str">
        <f t="shared" si="5"/>
        <v>Low</v>
      </c>
      <c r="O374" s="73" t="str">
        <f>IF(OR(L374="P361",AND(H374&gt;=0.7,G374=0)),"REVIEW","STANDARD")</f>
        <v>STANDARD</v>
      </c>
    </row>
    <row r="375" spans="1:15">
      <c r="A375" s="42" t="s">
        <v>711</v>
      </c>
      <c r="B375" s="61" t="s">
        <v>342</v>
      </c>
      <c r="C375" s="43" t="s">
        <v>288</v>
      </c>
      <c r="D375" s="43" t="s">
        <v>286</v>
      </c>
      <c r="E375" s="43" t="s">
        <v>353</v>
      </c>
      <c r="F375" s="43" t="s">
        <v>350</v>
      </c>
      <c r="G375" s="43">
        <v>0</v>
      </c>
      <c r="H375" s="53">
        <v>0.3498563683629477</v>
      </c>
      <c r="I375" s="43">
        <v>746</v>
      </c>
      <c r="J375" s="53">
        <v>6.7584480600750951E-2</v>
      </c>
      <c r="K375" s="58">
        <f>--(H375&gt;='01_PARAMETERS'!$B$7)</f>
        <v>0</v>
      </c>
      <c r="L375" s="58" t="str">
        <f>IF(J375&gt;='01_PARAMETERS'!$B$8,"P362",IF(J375&gt;=0.7,"P363",IF(J375&gt;=0.4,"P364","P365")))</f>
        <v>P365</v>
      </c>
      <c r="M375" s="58" t="str">
        <f>IF(AND(H375&gt;='01_PARAMETERS'!$B$7,F375="High-potential omnichannel"),"Hybrid sequence",IF(H375&gt;='01_PARAMETERS'!$B$7,"Remote call",IF(J375&gt;=0.7,"Approved email","Monitor")))</f>
        <v>Monitor</v>
      </c>
      <c r="N375" s="58" t="str">
        <f t="shared" si="5"/>
        <v>Low</v>
      </c>
      <c r="O375" s="73" t="str">
        <f>IF(OR(L375="P362",AND(H375&gt;=0.7,G375=0)),"REVIEW","STANDARD")</f>
        <v>STANDARD</v>
      </c>
    </row>
    <row r="376" spans="1:15">
      <c r="A376" s="42" t="s">
        <v>712</v>
      </c>
      <c r="B376" s="61" t="s">
        <v>342</v>
      </c>
      <c r="C376" s="43" t="s">
        <v>301</v>
      </c>
      <c r="D376" s="43" t="s">
        <v>298</v>
      </c>
      <c r="E376" s="43" t="s">
        <v>343</v>
      </c>
      <c r="F376" s="43" t="s">
        <v>350</v>
      </c>
      <c r="G376" s="43">
        <v>0</v>
      </c>
      <c r="H376" s="53">
        <v>0.92369019300093236</v>
      </c>
      <c r="I376" s="43">
        <v>40</v>
      </c>
      <c r="J376" s="53">
        <v>0.95118898623279102</v>
      </c>
      <c r="K376" s="58">
        <f>--(H376&gt;='01_PARAMETERS'!$B$7)</f>
        <v>1</v>
      </c>
      <c r="L376" s="58" t="str">
        <f>IF(J376&gt;='01_PARAMETERS'!$B$8,"P363",IF(J376&gt;=0.7,"P364",IF(J376&gt;=0.4,"P365","P366")))</f>
        <v>P363</v>
      </c>
      <c r="M376" s="58" t="str">
        <f>IF(AND(H376&gt;='01_PARAMETERS'!$B$7,F376="High-potential omnichannel"),"Hybrid sequence",IF(H376&gt;='01_PARAMETERS'!$B$7,"Remote call",IF(J376&gt;=0.7,"Approved email","Monitor")))</f>
        <v>Hybrid sequence</v>
      </c>
      <c r="N376" s="58" t="str">
        <f t="shared" si="5"/>
        <v>Very high</v>
      </c>
      <c r="O376" s="73" t="str">
        <f>IF(OR(L376="P363",AND(H376&gt;=0.7,G376=0)),"REVIEW","STANDARD")</f>
        <v>REVIEW</v>
      </c>
    </row>
    <row r="377" spans="1:15">
      <c r="A377" s="42" t="s">
        <v>713</v>
      </c>
      <c r="B377" s="61" t="s">
        <v>342</v>
      </c>
      <c r="C377" s="43" t="s">
        <v>275</v>
      </c>
      <c r="D377" s="43" t="s">
        <v>276</v>
      </c>
      <c r="E377" s="43" t="s">
        <v>353</v>
      </c>
      <c r="F377" s="43" t="s">
        <v>347</v>
      </c>
      <c r="G377" s="43">
        <v>0</v>
      </c>
      <c r="H377" s="53">
        <v>0.14124416168899182</v>
      </c>
      <c r="I377" s="43">
        <v>794</v>
      </c>
      <c r="J377" s="53">
        <v>7.509386733416723E-3</v>
      </c>
      <c r="K377" s="58">
        <f>--(H377&gt;='01_PARAMETERS'!$B$7)</f>
        <v>0</v>
      </c>
      <c r="L377" s="58" t="str">
        <f>IF(J377&gt;='01_PARAMETERS'!$B$8,"P364",IF(J377&gt;=0.7,"P365",IF(J377&gt;=0.4,"P366","P367")))</f>
        <v>P367</v>
      </c>
      <c r="M377" s="58" t="str">
        <f>IF(AND(H377&gt;='01_PARAMETERS'!$B$7,F377="High-potential omnichannel"),"Hybrid sequence",IF(H377&gt;='01_PARAMETERS'!$B$7,"Remote call",IF(J377&gt;=0.7,"Approved email","Monitor")))</f>
        <v>Monitor</v>
      </c>
      <c r="N377" s="58" t="str">
        <f t="shared" si="5"/>
        <v>Low</v>
      </c>
      <c r="O377" s="73" t="str">
        <f>IF(OR(L377="P364",AND(H377&gt;=0.7,G377=0)),"REVIEW","STANDARD")</f>
        <v>STANDARD</v>
      </c>
    </row>
    <row r="378" spans="1:15">
      <c r="A378" s="42" t="s">
        <v>714</v>
      </c>
      <c r="B378" s="61" t="s">
        <v>342</v>
      </c>
      <c r="C378" s="43" t="s">
        <v>297</v>
      </c>
      <c r="D378" s="43" t="s">
        <v>298</v>
      </c>
      <c r="E378" s="43" t="s">
        <v>353</v>
      </c>
      <c r="F378" s="43" t="s">
        <v>350</v>
      </c>
      <c r="G378" s="43">
        <v>1</v>
      </c>
      <c r="H378" s="53">
        <v>0.79390519352943556</v>
      </c>
      <c r="I378" s="43">
        <v>264</v>
      </c>
      <c r="J378" s="53">
        <v>0.67083854818523148</v>
      </c>
      <c r="K378" s="58">
        <f>--(H378&gt;='01_PARAMETERS'!$B$7)</f>
        <v>1</v>
      </c>
      <c r="L378" s="58" t="str">
        <f>IF(J378&gt;='01_PARAMETERS'!$B$8,"P365",IF(J378&gt;=0.7,"P366",IF(J378&gt;=0.4,"P367","P368")))</f>
        <v>P367</v>
      </c>
      <c r="M378" s="58" t="str">
        <f>IF(AND(H378&gt;='01_PARAMETERS'!$B$7,F378="High-potential omnichannel"),"Hybrid sequence",IF(H378&gt;='01_PARAMETERS'!$B$7,"Remote call",IF(J378&gt;=0.7,"Approved email","Monitor")))</f>
        <v>Hybrid sequence</v>
      </c>
      <c r="N378" s="58" t="str">
        <f t="shared" si="5"/>
        <v>High</v>
      </c>
      <c r="O378" s="73" t="str">
        <f>IF(OR(L378="P365",AND(H378&gt;=0.7,G378=0)),"REVIEW","STANDARD")</f>
        <v>STANDARD</v>
      </c>
    </row>
    <row r="379" spans="1:15">
      <c r="A379" s="42" t="s">
        <v>715</v>
      </c>
      <c r="B379" s="61" t="s">
        <v>342</v>
      </c>
      <c r="C379" s="43" t="s">
        <v>300</v>
      </c>
      <c r="D379" s="43" t="s">
        <v>298</v>
      </c>
      <c r="E379" s="43" t="s">
        <v>349</v>
      </c>
      <c r="F379" s="43" t="s">
        <v>350</v>
      </c>
      <c r="G379" s="43">
        <v>1</v>
      </c>
      <c r="H379" s="53">
        <v>0.79791318552866053</v>
      </c>
      <c r="I379" s="43">
        <v>256</v>
      </c>
      <c r="J379" s="53">
        <v>0.68085106382978722</v>
      </c>
      <c r="K379" s="58">
        <f>--(H379&gt;='01_PARAMETERS'!$B$7)</f>
        <v>1</v>
      </c>
      <c r="L379" s="58" t="str">
        <f>IF(J379&gt;='01_PARAMETERS'!$B$8,"P366",IF(J379&gt;=0.7,"P367",IF(J379&gt;=0.4,"P368","P369")))</f>
        <v>P368</v>
      </c>
      <c r="M379" s="58" t="str">
        <f>IF(AND(H379&gt;='01_PARAMETERS'!$B$7,F379="High-potential omnichannel"),"Hybrid sequence",IF(H379&gt;='01_PARAMETERS'!$B$7,"Remote call",IF(J379&gt;=0.7,"Approved email","Monitor")))</f>
        <v>Hybrid sequence</v>
      </c>
      <c r="N379" s="58" t="str">
        <f t="shared" si="5"/>
        <v>High</v>
      </c>
      <c r="O379" s="73" t="str">
        <f>IF(OR(L379="P366",AND(H379&gt;=0.7,G379=0)),"REVIEW","STANDARD")</f>
        <v>STANDARD</v>
      </c>
    </row>
    <row r="380" spans="1:15">
      <c r="A380" s="42" t="s">
        <v>716</v>
      </c>
      <c r="B380" s="61" t="s">
        <v>342</v>
      </c>
      <c r="C380" s="43" t="s">
        <v>292</v>
      </c>
      <c r="D380" s="43" t="s">
        <v>286</v>
      </c>
      <c r="E380" s="43" t="s">
        <v>343</v>
      </c>
      <c r="F380" s="43" t="s">
        <v>344</v>
      </c>
      <c r="G380" s="43">
        <v>0</v>
      </c>
      <c r="H380" s="53">
        <v>0.58605743437935887</v>
      </c>
      <c r="I380" s="43">
        <v>559</v>
      </c>
      <c r="J380" s="53">
        <v>0.30162703379224032</v>
      </c>
      <c r="K380" s="58">
        <f>--(H380&gt;='01_PARAMETERS'!$B$7)</f>
        <v>0</v>
      </c>
      <c r="L380" s="58" t="str">
        <f>IF(J380&gt;='01_PARAMETERS'!$B$8,"P367",IF(J380&gt;=0.7,"P368",IF(J380&gt;=0.4,"P369","P370")))</f>
        <v>P370</v>
      </c>
      <c r="M380" s="58" t="str">
        <f>IF(AND(H380&gt;='01_PARAMETERS'!$B$7,F380="High-potential omnichannel"),"Hybrid sequence",IF(H380&gt;='01_PARAMETERS'!$B$7,"Remote call",IF(J380&gt;=0.7,"Approved email","Monitor")))</f>
        <v>Monitor</v>
      </c>
      <c r="N380" s="58" t="str">
        <f t="shared" si="5"/>
        <v>Medium</v>
      </c>
      <c r="O380" s="73" t="str">
        <f>IF(OR(L380="P367",AND(H380&gt;=0.7,G380=0)),"REVIEW","STANDARD")</f>
        <v>STANDARD</v>
      </c>
    </row>
    <row r="381" spans="1:15">
      <c r="A381" s="42" t="s">
        <v>717</v>
      </c>
      <c r="B381" s="61" t="s">
        <v>342</v>
      </c>
      <c r="C381" s="43" t="s">
        <v>315</v>
      </c>
      <c r="D381" s="43" t="s">
        <v>312</v>
      </c>
      <c r="E381" s="43" t="s">
        <v>349</v>
      </c>
      <c r="F381" s="43" t="s">
        <v>344</v>
      </c>
      <c r="G381" s="43">
        <v>1</v>
      </c>
      <c r="H381" s="53">
        <v>0.94135799094085892</v>
      </c>
      <c r="I381" s="43">
        <v>21</v>
      </c>
      <c r="J381" s="53">
        <v>0.97496871088861081</v>
      </c>
      <c r="K381" s="58">
        <f>--(H381&gt;='01_PARAMETERS'!$B$7)</f>
        <v>1</v>
      </c>
      <c r="L381" s="58" t="str">
        <f>IF(J381&gt;='01_PARAMETERS'!$B$8,"P368",IF(J381&gt;=0.7,"P369",IF(J381&gt;=0.4,"P370","P371")))</f>
        <v>P368</v>
      </c>
      <c r="M381" s="58" t="str">
        <f>IF(AND(H381&gt;='01_PARAMETERS'!$B$7,F381="High-potential omnichannel"),"Hybrid sequence",IF(H381&gt;='01_PARAMETERS'!$B$7,"Remote call",IF(J381&gt;=0.7,"Approved email","Monitor")))</f>
        <v>Remote call</v>
      </c>
      <c r="N381" s="58" t="str">
        <f t="shared" si="5"/>
        <v>Very high</v>
      </c>
      <c r="O381" s="73" t="str">
        <f>IF(OR(L381="P368",AND(H381&gt;=0.7,G381=0)),"REVIEW","STANDARD")</f>
        <v>REVIEW</v>
      </c>
    </row>
    <row r="382" spans="1:15">
      <c r="A382" s="42" t="s">
        <v>718</v>
      </c>
      <c r="B382" s="61" t="s">
        <v>342</v>
      </c>
      <c r="C382" s="43" t="s">
        <v>267</v>
      </c>
      <c r="D382" s="43" t="s">
        <v>266</v>
      </c>
      <c r="E382" s="43" t="s">
        <v>353</v>
      </c>
      <c r="F382" s="43" t="s">
        <v>350</v>
      </c>
      <c r="G382" s="43">
        <v>0</v>
      </c>
      <c r="H382" s="53">
        <v>0.72097790810962548</v>
      </c>
      <c r="I382" s="43">
        <v>376</v>
      </c>
      <c r="J382" s="53">
        <v>0.53066332916145176</v>
      </c>
      <c r="K382" s="58">
        <f>--(H382&gt;='01_PARAMETERS'!$B$7)</f>
        <v>1</v>
      </c>
      <c r="L382" s="58" t="str">
        <f>IF(J382&gt;='01_PARAMETERS'!$B$8,"P369",IF(J382&gt;=0.7,"P370",IF(J382&gt;=0.4,"P371","P372")))</f>
        <v>P371</v>
      </c>
      <c r="M382" s="58" t="str">
        <f>IF(AND(H382&gt;='01_PARAMETERS'!$B$7,F382="High-potential omnichannel"),"Hybrid sequence",IF(H382&gt;='01_PARAMETERS'!$B$7,"Remote call",IF(J382&gt;=0.7,"Approved email","Monitor")))</f>
        <v>Hybrid sequence</v>
      </c>
      <c r="N382" s="58" t="str">
        <f t="shared" si="5"/>
        <v>High</v>
      </c>
      <c r="O382" s="73" t="str">
        <f>IF(OR(L382="P369",AND(H382&gt;=0.7,G382=0)),"REVIEW","STANDARD")</f>
        <v>REVIEW</v>
      </c>
    </row>
    <row r="383" spans="1:15">
      <c r="A383" s="42" t="s">
        <v>719</v>
      </c>
      <c r="B383" s="61" t="s">
        <v>342</v>
      </c>
      <c r="C383" s="43" t="s">
        <v>268</v>
      </c>
      <c r="D383" s="43" t="s">
        <v>266</v>
      </c>
      <c r="E383" s="43" t="s">
        <v>369</v>
      </c>
      <c r="F383" s="43" t="s">
        <v>344</v>
      </c>
      <c r="G383" s="43">
        <v>1</v>
      </c>
      <c r="H383" s="53">
        <v>0.83401652324188491</v>
      </c>
      <c r="I383" s="43">
        <v>186</v>
      </c>
      <c r="J383" s="53">
        <v>0.76846057571964954</v>
      </c>
      <c r="K383" s="58">
        <f>--(H383&gt;='01_PARAMETERS'!$B$7)</f>
        <v>1</v>
      </c>
      <c r="L383" s="58" t="str">
        <f>IF(J383&gt;='01_PARAMETERS'!$B$8,"P370",IF(J383&gt;=0.7,"P371",IF(J383&gt;=0.4,"P372","P373")))</f>
        <v>P371</v>
      </c>
      <c r="M383" s="58" t="str">
        <f>IF(AND(H383&gt;='01_PARAMETERS'!$B$7,F383="High-potential omnichannel"),"Hybrid sequence",IF(H383&gt;='01_PARAMETERS'!$B$7,"Remote call",IF(J383&gt;=0.7,"Approved email","Monitor")))</f>
        <v>Remote call</v>
      </c>
      <c r="N383" s="58" t="str">
        <f t="shared" si="5"/>
        <v>Very high</v>
      </c>
      <c r="O383" s="73" t="str">
        <f>IF(OR(L383="P370",AND(H383&gt;=0.7,G383=0)),"REVIEW","STANDARD")</f>
        <v>STANDARD</v>
      </c>
    </row>
    <row r="384" spans="1:15">
      <c r="A384" s="42" t="s">
        <v>720</v>
      </c>
      <c r="B384" s="61" t="s">
        <v>342</v>
      </c>
      <c r="C384" s="43" t="s">
        <v>289</v>
      </c>
      <c r="D384" s="43" t="s">
        <v>286</v>
      </c>
      <c r="E384" s="43" t="s">
        <v>353</v>
      </c>
      <c r="F384" s="43" t="s">
        <v>350</v>
      </c>
      <c r="G384" s="43">
        <v>1</v>
      </c>
      <c r="H384" s="53">
        <v>0.81139464860757793</v>
      </c>
      <c r="I384" s="43">
        <v>226</v>
      </c>
      <c r="J384" s="53">
        <v>0.71839799749687105</v>
      </c>
      <c r="K384" s="58">
        <f>--(H384&gt;='01_PARAMETERS'!$B$7)</f>
        <v>1</v>
      </c>
      <c r="L384" s="58" t="str">
        <f>IF(J384&gt;='01_PARAMETERS'!$B$8,"P371",IF(J384&gt;=0.7,"P372",IF(J384&gt;=0.4,"P373","P374")))</f>
        <v>P372</v>
      </c>
      <c r="M384" s="58" t="str">
        <f>IF(AND(H384&gt;='01_PARAMETERS'!$B$7,F384="High-potential omnichannel"),"Hybrid sequence",IF(H384&gt;='01_PARAMETERS'!$B$7,"Remote call",IF(J384&gt;=0.7,"Approved email","Monitor")))</f>
        <v>Hybrid sequence</v>
      </c>
      <c r="N384" s="58" t="str">
        <f t="shared" si="5"/>
        <v>Very high</v>
      </c>
      <c r="O384" s="73" t="str">
        <f>IF(OR(L384="P371",AND(H384&gt;=0.7,G384=0)),"REVIEW","STANDARD")</f>
        <v>STANDARD</v>
      </c>
    </row>
    <row r="385" spans="1:15">
      <c r="A385" s="42" t="s">
        <v>721</v>
      </c>
      <c r="B385" s="61" t="s">
        <v>342</v>
      </c>
      <c r="C385" s="43" t="s">
        <v>243</v>
      </c>
      <c r="D385" s="43" t="s">
        <v>244</v>
      </c>
      <c r="E385" s="43" t="s">
        <v>369</v>
      </c>
      <c r="F385" s="43" t="s">
        <v>350</v>
      </c>
      <c r="G385" s="43">
        <v>0</v>
      </c>
      <c r="H385" s="53">
        <v>0.80406467464734765</v>
      </c>
      <c r="I385" s="43">
        <v>240</v>
      </c>
      <c r="J385" s="53">
        <v>0.70087609511889859</v>
      </c>
      <c r="K385" s="58">
        <f>--(H385&gt;='01_PARAMETERS'!$B$7)</f>
        <v>1</v>
      </c>
      <c r="L385" s="58" t="str">
        <f>IF(J385&gt;='01_PARAMETERS'!$B$8,"P372",IF(J385&gt;=0.7,"P373",IF(J385&gt;=0.4,"P374","P375")))</f>
        <v>P373</v>
      </c>
      <c r="M385" s="58" t="str">
        <f>IF(AND(H385&gt;='01_PARAMETERS'!$B$7,F385="High-potential omnichannel"),"Hybrid sequence",IF(H385&gt;='01_PARAMETERS'!$B$7,"Remote call",IF(J385&gt;=0.7,"Approved email","Monitor")))</f>
        <v>Hybrid sequence</v>
      </c>
      <c r="N385" s="58" t="str">
        <f t="shared" si="5"/>
        <v>Very high</v>
      </c>
      <c r="O385" s="73" t="str">
        <f>IF(OR(L385="P372",AND(H385&gt;=0.7,G385=0)),"REVIEW","STANDARD")</f>
        <v>REVIEW</v>
      </c>
    </row>
    <row r="386" spans="1:15">
      <c r="A386" s="42" t="s">
        <v>722</v>
      </c>
      <c r="B386" s="61" t="s">
        <v>342</v>
      </c>
      <c r="C386" s="43" t="s">
        <v>280</v>
      </c>
      <c r="D386" s="43" t="s">
        <v>281</v>
      </c>
      <c r="E386" s="43" t="s">
        <v>343</v>
      </c>
      <c r="F386" s="43" t="s">
        <v>347</v>
      </c>
      <c r="G386" s="43">
        <v>0</v>
      </c>
      <c r="H386" s="53">
        <v>0.18879074700285153</v>
      </c>
      <c r="I386" s="43">
        <v>785</v>
      </c>
      <c r="J386" s="53">
        <v>1.8773466833541974E-2</v>
      </c>
      <c r="K386" s="58">
        <f>--(H386&gt;='01_PARAMETERS'!$B$7)</f>
        <v>0</v>
      </c>
      <c r="L386" s="58" t="str">
        <f>IF(J386&gt;='01_PARAMETERS'!$B$8,"P373",IF(J386&gt;=0.7,"P374",IF(J386&gt;=0.4,"P375","P376")))</f>
        <v>P376</v>
      </c>
      <c r="M386" s="58" t="str">
        <f>IF(AND(H386&gt;='01_PARAMETERS'!$B$7,F386="High-potential omnichannel"),"Hybrid sequence",IF(H386&gt;='01_PARAMETERS'!$B$7,"Remote call",IF(J386&gt;=0.7,"Approved email","Monitor")))</f>
        <v>Monitor</v>
      </c>
      <c r="N386" s="58" t="str">
        <f t="shared" si="5"/>
        <v>Low</v>
      </c>
      <c r="O386" s="73" t="str">
        <f>IF(OR(L386="P373",AND(H386&gt;=0.7,G386=0)),"REVIEW","STANDARD")</f>
        <v>STANDARD</v>
      </c>
    </row>
    <row r="387" spans="1:15">
      <c r="A387" s="42" t="s">
        <v>723</v>
      </c>
      <c r="B387" s="61" t="s">
        <v>342</v>
      </c>
      <c r="C387" s="43" t="s">
        <v>296</v>
      </c>
      <c r="D387" s="43" t="s">
        <v>295</v>
      </c>
      <c r="E387" s="43" t="s">
        <v>346</v>
      </c>
      <c r="F387" s="43" t="s">
        <v>350</v>
      </c>
      <c r="G387" s="43">
        <v>0</v>
      </c>
      <c r="H387" s="53">
        <v>0.70464490711016459</v>
      </c>
      <c r="I387" s="43">
        <v>400</v>
      </c>
      <c r="J387" s="53">
        <v>0.50062578222778475</v>
      </c>
      <c r="K387" s="58">
        <f>--(H387&gt;='01_PARAMETERS'!$B$7)</f>
        <v>1</v>
      </c>
      <c r="L387" s="58" t="str">
        <f>IF(J387&gt;='01_PARAMETERS'!$B$8,"P374",IF(J387&gt;=0.7,"P375",IF(J387&gt;=0.4,"P376","P377")))</f>
        <v>P376</v>
      </c>
      <c r="M387" s="58" t="str">
        <f>IF(AND(H387&gt;='01_PARAMETERS'!$B$7,F387="High-potential omnichannel"),"Hybrid sequence",IF(H387&gt;='01_PARAMETERS'!$B$7,"Remote call",IF(J387&gt;=0.7,"Approved email","Monitor")))</f>
        <v>Hybrid sequence</v>
      </c>
      <c r="N387" s="58" t="str">
        <f t="shared" si="5"/>
        <v>High</v>
      </c>
      <c r="O387" s="73" t="str">
        <f>IF(OR(L387="P374",AND(H387&gt;=0.7,G387=0)),"REVIEW","STANDARD")</f>
        <v>REVIEW</v>
      </c>
    </row>
    <row r="388" spans="1:15">
      <c r="A388" s="42" t="s">
        <v>724</v>
      </c>
      <c r="B388" s="61" t="s">
        <v>342</v>
      </c>
      <c r="C388" s="43" t="s">
        <v>307</v>
      </c>
      <c r="D388" s="43" t="s">
        <v>308</v>
      </c>
      <c r="E388" s="43" t="s">
        <v>346</v>
      </c>
      <c r="F388" s="43" t="s">
        <v>350</v>
      </c>
      <c r="G388" s="43">
        <v>1</v>
      </c>
      <c r="H388" s="53">
        <v>0.89292451552096341</v>
      </c>
      <c r="I388" s="43">
        <v>87</v>
      </c>
      <c r="J388" s="53">
        <v>0.8923654568210263</v>
      </c>
      <c r="K388" s="58">
        <f>--(H388&gt;='01_PARAMETERS'!$B$7)</f>
        <v>1</v>
      </c>
      <c r="L388" s="58" t="str">
        <f>IF(J388&gt;='01_PARAMETERS'!$B$8,"P375",IF(J388&gt;=0.7,"P376",IF(J388&gt;=0.4,"P377","P378")))</f>
        <v>P376</v>
      </c>
      <c r="M388" s="58" t="str">
        <f>IF(AND(H388&gt;='01_PARAMETERS'!$B$7,F388="High-potential omnichannel"),"Hybrid sequence",IF(H388&gt;='01_PARAMETERS'!$B$7,"Remote call",IF(J388&gt;=0.7,"Approved email","Monitor")))</f>
        <v>Hybrid sequence</v>
      </c>
      <c r="N388" s="58" t="str">
        <f t="shared" si="5"/>
        <v>Very high</v>
      </c>
      <c r="O388" s="73" t="str">
        <f>IF(OR(L388="P375",AND(H388&gt;=0.7,G388=0)),"REVIEW","STANDARD")</f>
        <v>STANDARD</v>
      </c>
    </row>
    <row r="389" spans="1:15">
      <c r="A389" s="42" t="s">
        <v>725</v>
      </c>
      <c r="B389" s="61" t="s">
        <v>342</v>
      </c>
      <c r="C389" s="43" t="s">
        <v>302</v>
      </c>
      <c r="D389" s="43" t="s">
        <v>303</v>
      </c>
      <c r="E389" s="43" t="s">
        <v>343</v>
      </c>
      <c r="F389" s="43" t="s">
        <v>344</v>
      </c>
      <c r="G389" s="43">
        <v>0</v>
      </c>
      <c r="H389" s="53">
        <v>0.58909037449229285</v>
      </c>
      <c r="I389" s="43">
        <v>555</v>
      </c>
      <c r="J389" s="53">
        <v>0.30663329161451813</v>
      </c>
      <c r="K389" s="58">
        <f>--(H389&gt;='01_PARAMETERS'!$B$7)</f>
        <v>0</v>
      </c>
      <c r="L389" s="58" t="str">
        <f>IF(J389&gt;='01_PARAMETERS'!$B$8,"P376",IF(J389&gt;=0.7,"P377",IF(J389&gt;=0.4,"P378","P379")))</f>
        <v>P379</v>
      </c>
      <c r="M389" s="58" t="str">
        <f>IF(AND(H389&gt;='01_PARAMETERS'!$B$7,F389="High-potential omnichannel"),"Hybrid sequence",IF(H389&gt;='01_PARAMETERS'!$B$7,"Remote call",IF(J389&gt;=0.7,"Approved email","Monitor")))</f>
        <v>Monitor</v>
      </c>
      <c r="N389" s="58" t="str">
        <f t="shared" si="5"/>
        <v>Medium</v>
      </c>
      <c r="O389" s="73" t="str">
        <f>IF(OR(L389="P376",AND(H389&gt;=0.7,G389=0)),"REVIEW","STANDARD")</f>
        <v>STANDARD</v>
      </c>
    </row>
    <row r="390" spans="1:15">
      <c r="A390" s="42" t="s">
        <v>726</v>
      </c>
      <c r="B390" s="61" t="s">
        <v>342</v>
      </c>
      <c r="C390" s="43" t="s">
        <v>289</v>
      </c>
      <c r="D390" s="43" t="s">
        <v>286</v>
      </c>
      <c r="E390" s="43" t="s">
        <v>369</v>
      </c>
      <c r="F390" s="43" t="s">
        <v>344</v>
      </c>
      <c r="G390" s="43">
        <v>1</v>
      </c>
      <c r="H390" s="53">
        <v>0.73383981704094114</v>
      </c>
      <c r="I390" s="43">
        <v>358</v>
      </c>
      <c r="J390" s="53">
        <v>0.55319148936170215</v>
      </c>
      <c r="K390" s="58">
        <f>--(H390&gt;='01_PARAMETERS'!$B$7)</f>
        <v>1</v>
      </c>
      <c r="L390" s="58" t="str">
        <f>IF(J390&gt;='01_PARAMETERS'!$B$8,"P377",IF(J390&gt;=0.7,"P378",IF(J390&gt;=0.4,"P379","P380")))</f>
        <v>P379</v>
      </c>
      <c r="M390" s="58" t="str">
        <f>IF(AND(H390&gt;='01_PARAMETERS'!$B$7,F390="High-potential omnichannel"),"Hybrid sequence",IF(H390&gt;='01_PARAMETERS'!$B$7,"Remote call",IF(J390&gt;=0.7,"Approved email","Monitor")))</f>
        <v>Remote call</v>
      </c>
      <c r="N390" s="58" t="str">
        <f t="shared" si="5"/>
        <v>High</v>
      </c>
      <c r="O390" s="73" t="str">
        <f>IF(OR(L390="P377",AND(H390&gt;=0.7,G390=0)),"REVIEW","STANDARD")</f>
        <v>STANDARD</v>
      </c>
    </row>
    <row r="391" spans="1:15">
      <c r="A391" s="42" t="s">
        <v>727</v>
      </c>
      <c r="B391" s="61" t="s">
        <v>342</v>
      </c>
      <c r="C391" s="43" t="s">
        <v>279</v>
      </c>
      <c r="D391" s="43" t="s">
        <v>276</v>
      </c>
      <c r="E391" s="43" t="s">
        <v>349</v>
      </c>
      <c r="F391" s="43" t="s">
        <v>344</v>
      </c>
      <c r="G391" s="43">
        <v>1</v>
      </c>
      <c r="H391" s="53">
        <v>0.74713350006903778</v>
      </c>
      <c r="I391" s="43">
        <v>340</v>
      </c>
      <c r="J391" s="53">
        <v>0.57571964956195243</v>
      </c>
      <c r="K391" s="58">
        <f>--(H391&gt;='01_PARAMETERS'!$B$7)</f>
        <v>1</v>
      </c>
      <c r="L391" s="58" t="str">
        <f>IF(J391&gt;='01_PARAMETERS'!$B$8,"P378",IF(J391&gt;=0.7,"P379",IF(J391&gt;=0.4,"P380","P381")))</f>
        <v>P380</v>
      </c>
      <c r="M391" s="58" t="str">
        <f>IF(AND(H391&gt;='01_PARAMETERS'!$B$7,F391="High-potential omnichannel"),"Hybrid sequence",IF(H391&gt;='01_PARAMETERS'!$B$7,"Remote call",IF(J391&gt;=0.7,"Approved email","Monitor")))</f>
        <v>Remote call</v>
      </c>
      <c r="N391" s="58" t="str">
        <f t="shared" si="5"/>
        <v>High</v>
      </c>
      <c r="O391" s="73" t="str">
        <f>IF(OR(L391="P378",AND(H391&gt;=0.7,G391=0)),"REVIEW","STANDARD")</f>
        <v>STANDARD</v>
      </c>
    </row>
    <row r="392" spans="1:15">
      <c r="A392" s="42" t="s">
        <v>728</v>
      </c>
      <c r="B392" s="61" t="s">
        <v>342</v>
      </c>
      <c r="C392" s="43" t="s">
        <v>314</v>
      </c>
      <c r="D392" s="43" t="s">
        <v>312</v>
      </c>
      <c r="E392" s="43" t="s">
        <v>346</v>
      </c>
      <c r="F392" s="43" t="s">
        <v>347</v>
      </c>
      <c r="G392" s="43">
        <v>0</v>
      </c>
      <c r="H392" s="53">
        <v>0.80655097356812311</v>
      </c>
      <c r="I392" s="43">
        <v>234</v>
      </c>
      <c r="J392" s="53">
        <v>0.70838548185231542</v>
      </c>
      <c r="K392" s="58">
        <f>--(H392&gt;='01_PARAMETERS'!$B$7)</f>
        <v>1</v>
      </c>
      <c r="L392" s="58" t="str">
        <f>IF(J392&gt;='01_PARAMETERS'!$B$8,"P379",IF(J392&gt;=0.7,"P380",IF(J392&gt;=0.4,"P381","P382")))</f>
        <v>P380</v>
      </c>
      <c r="M392" s="58" t="str">
        <f>IF(AND(H392&gt;='01_PARAMETERS'!$B$7,F392="High-potential omnichannel"),"Hybrid sequence",IF(H392&gt;='01_PARAMETERS'!$B$7,"Remote call",IF(J392&gt;=0.7,"Approved email","Monitor")))</f>
        <v>Remote call</v>
      </c>
      <c r="N392" s="58" t="str">
        <f t="shared" si="5"/>
        <v>Very high</v>
      </c>
      <c r="O392" s="73" t="str">
        <f>IF(OR(L392="P379",AND(H392&gt;=0.7,G392=0)),"REVIEW","STANDARD")</f>
        <v>REVIEW</v>
      </c>
    </row>
    <row r="393" spans="1:15">
      <c r="A393" s="42" t="s">
        <v>729</v>
      </c>
      <c r="B393" s="61" t="s">
        <v>342</v>
      </c>
      <c r="C393" s="43" t="s">
        <v>262</v>
      </c>
      <c r="D393" s="43" t="s">
        <v>263</v>
      </c>
      <c r="E393" s="43" t="s">
        <v>369</v>
      </c>
      <c r="F393" s="43" t="s">
        <v>350</v>
      </c>
      <c r="G393" s="43">
        <v>1</v>
      </c>
      <c r="H393" s="53">
        <v>0.60179883871332107</v>
      </c>
      <c r="I393" s="43">
        <v>546</v>
      </c>
      <c r="J393" s="53">
        <v>0.31789737171464327</v>
      </c>
      <c r="K393" s="58">
        <f>--(H393&gt;='01_PARAMETERS'!$B$7)</f>
        <v>0</v>
      </c>
      <c r="L393" s="58" t="str">
        <f>IF(J393&gt;='01_PARAMETERS'!$B$8,"P380",IF(J393&gt;=0.7,"P381",IF(J393&gt;=0.4,"P382","P383")))</f>
        <v>P383</v>
      </c>
      <c r="M393" s="58" t="str">
        <f>IF(AND(H393&gt;='01_PARAMETERS'!$B$7,F393="High-potential omnichannel"),"Hybrid sequence",IF(H393&gt;='01_PARAMETERS'!$B$7,"Remote call",IF(J393&gt;=0.7,"Approved email","Monitor")))</f>
        <v>Monitor</v>
      </c>
      <c r="N393" s="58" t="str">
        <f t="shared" si="5"/>
        <v>High</v>
      </c>
      <c r="O393" s="73" t="str">
        <f>IF(OR(L393="P380",AND(H393&gt;=0.7,G393=0)),"REVIEW","STANDARD")</f>
        <v>STANDARD</v>
      </c>
    </row>
    <row r="394" spans="1:15">
      <c r="A394" s="42" t="s">
        <v>730</v>
      </c>
      <c r="B394" s="61" t="s">
        <v>342</v>
      </c>
      <c r="C394" s="43" t="s">
        <v>296</v>
      </c>
      <c r="D394" s="43" t="s">
        <v>295</v>
      </c>
      <c r="E394" s="43" t="s">
        <v>353</v>
      </c>
      <c r="F394" s="43" t="s">
        <v>344</v>
      </c>
      <c r="G394" s="43">
        <v>0</v>
      </c>
      <c r="H394" s="53">
        <v>0.40972279095613445</v>
      </c>
      <c r="I394" s="43">
        <v>714</v>
      </c>
      <c r="J394" s="53">
        <v>0.1076345431789737</v>
      </c>
      <c r="K394" s="58">
        <f>--(H394&gt;='01_PARAMETERS'!$B$7)</f>
        <v>0</v>
      </c>
      <c r="L394" s="58" t="str">
        <f>IF(J394&gt;='01_PARAMETERS'!$B$8,"P381",IF(J394&gt;=0.7,"P382",IF(J394&gt;=0.4,"P383","P384")))</f>
        <v>P384</v>
      </c>
      <c r="M394" s="58" t="str">
        <f>IF(AND(H394&gt;='01_PARAMETERS'!$B$7,F394="High-potential omnichannel"),"Hybrid sequence",IF(H394&gt;='01_PARAMETERS'!$B$7,"Remote call",IF(J394&gt;=0.7,"Approved email","Monitor")))</f>
        <v>Monitor</v>
      </c>
      <c r="N394" s="58" t="str">
        <f t="shared" si="5"/>
        <v>Medium</v>
      </c>
      <c r="O394" s="73" t="str">
        <f>IF(OR(L394="P381",AND(H394&gt;=0.7,G394=0)),"REVIEW","STANDARD")</f>
        <v>STANDARD</v>
      </c>
    </row>
    <row r="395" spans="1:15">
      <c r="A395" s="42" t="s">
        <v>731</v>
      </c>
      <c r="B395" s="61" t="s">
        <v>342</v>
      </c>
      <c r="C395" s="43" t="s">
        <v>268</v>
      </c>
      <c r="D395" s="43" t="s">
        <v>266</v>
      </c>
      <c r="E395" s="43" t="s">
        <v>346</v>
      </c>
      <c r="F395" s="43" t="s">
        <v>350</v>
      </c>
      <c r="G395" s="43">
        <v>0</v>
      </c>
      <c r="H395" s="53">
        <v>0.63145195984178359</v>
      </c>
      <c r="I395" s="43">
        <v>502</v>
      </c>
      <c r="J395" s="53">
        <v>0.37296620775969958</v>
      </c>
      <c r="K395" s="58">
        <f>--(H395&gt;='01_PARAMETERS'!$B$7)</f>
        <v>0</v>
      </c>
      <c r="L395" s="58" t="str">
        <f>IF(J395&gt;='01_PARAMETERS'!$B$8,"P382",IF(J395&gt;=0.7,"P383",IF(J395&gt;=0.4,"P384","P385")))</f>
        <v>P385</v>
      </c>
      <c r="M395" s="58" t="str">
        <f>IF(AND(H395&gt;='01_PARAMETERS'!$B$7,F395="High-potential omnichannel"),"Hybrid sequence",IF(H395&gt;='01_PARAMETERS'!$B$7,"Remote call",IF(J395&gt;=0.7,"Approved email","Monitor")))</f>
        <v>Monitor</v>
      </c>
      <c r="N395" s="58" t="str">
        <f t="shared" si="5"/>
        <v>High</v>
      </c>
      <c r="O395" s="73" t="str">
        <f>IF(OR(L395="P382",AND(H395&gt;=0.7,G395=0)),"REVIEW","STANDARD")</f>
        <v>STANDARD</v>
      </c>
    </row>
    <row r="396" spans="1:15">
      <c r="A396" s="42" t="s">
        <v>732</v>
      </c>
      <c r="B396" s="61" t="s">
        <v>342</v>
      </c>
      <c r="C396" s="43" t="s">
        <v>302</v>
      </c>
      <c r="D396" s="43" t="s">
        <v>303</v>
      </c>
      <c r="E396" s="43" t="s">
        <v>349</v>
      </c>
      <c r="F396" s="43" t="s">
        <v>347</v>
      </c>
      <c r="G396" s="43">
        <v>0</v>
      </c>
      <c r="H396" s="53">
        <v>0.62656251374819949</v>
      </c>
      <c r="I396" s="43">
        <v>515</v>
      </c>
      <c r="J396" s="53">
        <v>0.35669586983729662</v>
      </c>
      <c r="K396" s="58">
        <f>--(H396&gt;='01_PARAMETERS'!$B$7)</f>
        <v>0</v>
      </c>
      <c r="L396" s="58" t="str">
        <f>IF(J396&gt;='01_PARAMETERS'!$B$8,"P383",IF(J396&gt;=0.7,"P384",IF(J396&gt;=0.4,"P385","P386")))</f>
        <v>P386</v>
      </c>
      <c r="M396" s="58" t="str">
        <f>IF(AND(H396&gt;='01_PARAMETERS'!$B$7,F396="High-potential omnichannel"),"Hybrid sequence",IF(H396&gt;='01_PARAMETERS'!$B$7,"Remote call",IF(J396&gt;=0.7,"Approved email","Monitor")))</f>
        <v>Monitor</v>
      </c>
      <c r="N396" s="58" t="str">
        <f t="shared" si="5"/>
        <v>High</v>
      </c>
      <c r="O396" s="73" t="str">
        <f>IF(OR(L396="P383",AND(H396&gt;=0.7,G396=0)),"REVIEW","STANDARD")</f>
        <v>STANDARD</v>
      </c>
    </row>
    <row r="397" spans="1:15">
      <c r="A397" s="42" t="s">
        <v>733</v>
      </c>
      <c r="B397" s="61" t="s">
        <v>342</v>
      </c>
      <c r="C397" s="43" t="s">
        <v>258</v>
      </c>
      <c r="D397" s="43" t="s">
        <v>244</v>
      </c>
      <c r="E397" s="43" t="s">
        <v>349</v>
      </c>
      <c r="F397" s="43" t="s">
        <v>347</v>
      </c>
      <c r="G397" s="43">
        <v>1</v>
      </c>
      <c r="H397" s="53">
        <v>0.42046014128793197</v>
      </c>
      <c r="I397" s="43">
        <v>705</v>
      </c>
      <c r="J397" s="53">
        <v>0.11889862327909884</v>
      </c>
      <c r="K397" s="58">
        <f>--(H397&gt;='01_PARAMETERS'!$B$7)</f>
        <v>0</v>
      </c>
      <c r="L397" s="58" t="str">
        <f>IF(J397&gt;='01_PARAMETERS'!$B$8,"P384",IF(J397&gt;=0.7,"P385",IF(J397&gt;=0.4,"P386","P387")))</f>
        <v>P387</v>
      </c>
      <c r="M397" s="58" t="str">
        <f>IF(AND(H397&gt;='01_PARAMETERS'!$B$7,F397="High-potential omnichannel"),"Hybrid sequence",IF(H397&gt;='01_PARAMETERS'!$B$7,"Remote call",IF(J397&gt;=0.7,"Approved email","Monitor")))</f>
        <v>Monitor</v>
      </c>
      <c r="N397" s="58" t="str">
        <f t="shared" si="5"/>
        <v>Medium</v>
      </c>
      <c r="O397" s="73" t="str">
        <f>IF(OR(L397="P384",AND(H397&gt;=0.7,G397=0)),"REVIEW","STANDARD")</f>
        <v>STANDARD</v>
      </c>
    </row>
    <row r="398" spans="1:15">
      <c r="A398" s="42" t="s">
        <v>734</v>
      </c>
      <c r="B398" s="61" t="s">
        <v>342</v>
      </c>
      <c r="C398" s="43" t="s">
        <v>271</v>
      </c>
      <c r="D398" s="43" t="s">
        <v>270</v>
      </c>
      <c r="E398" s="43" t="s">
        <v>349</v>
      </c>
      <c r="F398" s="43" t="s">
        <v>347</v>
      </c>
      <c r="G398" s="43">
        <v>0</v>
      </c>
      <c r="H398" s="53">
        <v>0.61639623804491017</v>
      </c>
      <c r="I398" s="43">
        <v>529</v>
      </c>
      <c r="J398" s="53">
        <v>0.33917396745932415</v>
      </c>
      <c r="K398" s="58">
        <f>--(H398&gt;='01_PARAMETERS'!$B$7)</f>
        <v>0</v>
      </c>
      <c r="L398" s="58" t="str">
        <f>IF(J398&gt;='01_PARAMETERS'!$B$8,"P385",IF(J398&gt;=0.7,"P386",IF(J398&gt;=0.4,"P387","P388")))</f>
        <v>P388</v>
      </c>
      <c r="M398" s="58" t="str">
        <f>IF(AND(H398&gt;='01_PARAMETERS'!$B$7,F398="High-potential omnichannel"),"Hybrid sequence",IF(H398&gt;='01_PARAMETERS'!$B$7,"Remote call",IF(J398&gt;=0.7,"Approved email","Monitor")))</f>
        <v>Monitor</v>
      </c>
      <c r="N398" s="58" t="str">
        <f t="shared" ref="N398:N461" si="6">IF(H398&gt;=0.8,"Very high",IF(H398&gt;=0.6,"High",IF(H398&gt;=0.4,"Medium","Low")))</f>
        <v>High</v>
      </c>
      <c r="O398" s="73" t="str">
        <f>IF(OR(L398="P385",AND(H398&gt;=0.7,G398=0)),"REVIEW","STANDARD")</f>
        <v>STANDARD</v>
      </c>
    </row>
    <row r="399" spans="1:15">
      <c r="A399" s="42" t="s">
        <v>735</v>
      </c>
      <c r="B399" s="61" t="s">
        <v>342</v>
      </c>
      <c r="C399" s="43" t="s">
        <v>287</v>
      </c>
      <c r="D399" s="43" t="s">
        <v>286</v>
      </c>
      <c r="E399" s="43" t="s">
        <v>353</v>
      </c>
      <c r="F399" s="43" t="s">
        <v>344</v>
      </c>
      <c r="G399" s="43">
        <v>1</v>
      </c>
      <c r="H399" s="53">
        <v>0.75985374182048904</v>
      </c>
      <c r="I399" s="43">
        <v>324</v>
      </c>
      <c r="J399" s="53">
        <v>0.5957446808510638</v>
      </c>
      <c r="K399" s="58">
        <f>--(H399&gt;='01_PARAMETERS'!$B$7)</f>
        <v>1</v>
      </c>
      <c r="L399" s="58" t="str">
        <f>IF(J399&gt;='01_PARAMETERS'!$B$8,"P386",IF(J399&gt;=0.7,"P387",IF(J399&gt;=0.4,"P388","P389")))</f>
        <v>P388</v>
      </c>
      <c r="M399" s="58" t="str">
        <f>IF(AND(H399&gt;='01_PARAMETERS'!$B$7,F399="High-potential omnichannel"),"Hybrid sequence",IF(H399&gt;='01_PARAMETERS'!$B$7,"Remote call",IF(J399&gt;=0.7,"Approved email","Monitor")))</f>
        <v>Remote call</v>
      </c>
      <c r="N399" s="58" t="str">
        <f t="shared" si="6"/>
        <v>High</v>
      </c>
      <c r="O399" s="73" t="str">
        <f>IF(OR(L399="P386",AND(H399&gt;=0.7,G399=0)),"REVIEW","STANDARD")</f>
        <v>STANDARD</v>
      </c>
    </row>
    <row r="400" spans="1:15">
      <c r="A400" s="42" t="s">
        <v>736</v>
      </c>
      <c r="B400" s="61" t="s">
        <v>342</v>
      </c>
      <c r="C400" s="43" t="s">
        <v>293</v>
      </c>
      <c r="D400" s="43" t="s">
        <v>286</v>
      </c>
      <c r="E400" s="43" t="s">
        <v>353</v>
      </c>
      <c r="F400" s="43" t="s">
        <v>350</v>
      </c>
      <c r="G400" s="43">
        <v>1</v>
      </c>
      <c r="H400" s="53">
        <v>0.8359715422578009</v>
      </c>
      <c r="I400" s="43">
        <v>182</v>
      </c>
      <c r="J400" s="53">
        <v>0.77346683354192747</v>
      </c>
      <c r="K400" s="58">
        <f>--(H400&gt;='01_PARAMETERS'!$B$7)</f>
        <v>1</v>
      </c>
      <c r="L400" s="58" t="str">
        <f>IF(J400&gt;='01_PARAMETERS'!$B$8,"P387",IF(J400&gt;=0.7,"P388",IF(J400&gt;=0.4,"P389","P390")))</f>
        <v>P388</v>
      </c>
      <c r="M400" s="58" t="str">
        <f>IF(AND(H400&gt;='01_PARAMETERS'!$B$7,F400="High-potential omnichannel"),"Hybrid sequence",IF(H400&gt;='01_PARAMETERS'!$B$7,"Remote call",IF(J400&gt;=0.7,"Approved email","Monitor")))</f>
        <v>Hybrid sequence</v>
      </c>
      <c r="N400" s="58" t="str">
        <f t="shared" si="6"/>
        <v>Very high</v>
      </c>
      <c r="O400" s="73" t="str">
        <f>IF(OR(L400="P387",AND(H400&gt;=0.7,G400=0)),"REVIEW","STANDARD")</f>
        <v>STANDARD</v>
      </c>
    </row>
    <row r="401" spans="1:15">
      <c r="A401" s="42" t="s">
        <v>737</v>
      </c>
      <c r="B401" s="61" t="s">
        <v>342</v>
      </c>
      <c r="C401" s="43" t="s">
        <v>313</v>
      </c>
      <c r="D401" s="43" t="s">
        <v>312</v>
      </c>
      <c r="E401" s="43" t="s">
        <v>346</v>
      </c>
      <c r="F401" s="43" t="s">
        <v>344</v>
      </c>
      <c r="G401" s="43">
        <v>0</v>
      </c>
      <c r="H401" s="53">
        <v>0.42759705623257815</v>
      </c>
      <c r="I401" s="43">
        <v>699</v>
      </c>
      <c r="J401" s="53">
        <v>0.12640801001251567</v>
      </c>
      <c r="K401" s="58">
        <f>--(H401&gt;='01_PARAMETERS'!$B$7)</f>
        <v>0</v>
      </c>
      <c r="L401" s="58" t="str">
        <f>IF(J401&gt;='01_PARAMETERS'!$B$8,"P388",IF(J401&gt;=0.7,"P389",IF(J401&gt;=0.4,"P390","P391")))</f>
        <v>P391</v>
      </c>
      <c r="M401" s="58" t="str">
        <f>IF(AND(H401&gt;='01_PARAMETERS'!$B$7,F401="High-potential omnichannel"),"Hybrid sequence",IF(H401&gt;='01_PARAMETERS'!$B$7,"Remote call",IF(J401&gt;=0.7,"Approved email","Monitor")))</f>
        <v>Monitor</v>
      </c>
      <c r="N401" s="58" t="str">
        <f t="shared" si="6"/>
        <v>Medium</v>
      </c>
      <c r="O401" s="73" t="str">
        <f>IF(OR(L401="P388",AND(H401&gt;=0.7,G401=0)),"REVIEW","STANDARD")</f>
        <v>STANDARD</v>
      </c>
    </row>
    <row r="402" spans="1:15">
      <c r="A402" s="42" t="s">
        <v>738</v>
      </c>
      <c r="B402" s="61" t="s">
        <v>342</v>
      </c>
      <c r="C402" s="43" t="s">
        <v>287</v>
      </c>
      <c r="D402" s="43" t="s">
        <v>286</v>
      </c>
      <c r="E402" s="43" t="s">
        <v>349</v>
      </c>
      <c r="F402" s="43" t="s">
        <v>347</v>
      </c>
      <c r="G402" s="43">
        <v>0</v>
      </c>
      <c r="H402" s="53">
        <v>0.52419464099466673</v>
      </c>
      <c r="I402" s="43">
        <v>636</v>
      </c>
      <c r="J402" s="53">
        <v>0.20525657071339176</v>
      </c>
      <c r="K402" s="58">
        <f>--(H402&gt;='01_PARAMETERS'!$B$7)</f>
        <v>0</v>
      </c>
      <c r="L402" s="58" t="str">
        <f>IF(J402&gt;='01_PARAMETERS'!$B$8,"P389",IF(J402&gt;=0.7,"P390",IF(J402&gt;=0.4,"P391","P392")))</f>
        <v>P392</v>
      </c>
      <c r="M402" s="58" t="str">
        <f>IF(AND(H402&gt;='01_PARAMETERS'!$B$7,F402="High-potential omnichannel"),"Hybrid sequence",IF(H402&gt;='01_PARAMETERS'!$B$7,"Remote call",IF(J402&gt;=0.7,"Approved email","Monitor")))</f>
        <v>Monitor</v>
      </c>
      <c r="N402" s="58" t="str">
        <f t="shared" si="6"/>
        <v>Medium</v>
      </c>
      <c r="O402" s="73" t="str">
        <f>IF(OR(L402="P389",AND(H402&gt;=0.7,G402=0)),"REVIEW","STANDARD")</f>
        <v>STANDARD</v>
      </c>
    </row>
    <row r="403" spans="1:15">
      <c r="A403" s="42" t="s">
        <v>739</v>
      </c>
      <c r="B403" s="61" t="s">
        <v>342</v>
      </c>
      <c r="C403" s="43" t="s">
        <v>290</v>
      </c>
      <c r="D403" s="43" t="s">
        <v>286</v>
      </c>
      <c r="E403" s="43" t="s">
        <v>349</v>
      </c>
      <c r="F403" s="43" t="s">
        <v>350</v>
      </c>
      <c r="G403" s="43">
        <v>1</v>
      </c>
      <c r="H403" s="53">
        <v>0.46450143089622781</v>
      </c>
      <c r="I403" s="43">
        <v>674</v>
      </c>
      <c r="J403" s="53">
        <v>0.15769712140175218</v>
      </c>
      <c r="K403" s="58">
        <f>--(H403&gt;='01_PARAMETERS'!$B$7)</f>
        <v>0</v>
      </c>
      <c r="L403" s="58" t="str">
        <f>IF(J403&gt;='01_PARAMETERS'!$B$8,"P390",IF(J403&gt;=0.7,"P391",IF(J403&gt;=0.4,"P392","P393")))</f>
        <v>P393</v>
      </c>
      <c r="M403" s="58" t="str">
        <f>IF(AND(H403&gt;='01_PARAMETERS'!$B$7,F403="High-potential omnichannel"),"Hybrid sequence",IF(H403&gt;='01_PARAMETERS'!$B$7,"Remote call",IF(J403&gt;=0.7,"Approved email","Monitor")))</f>
        <v>Monitor</v>
      </c>
      <c r="N403" s="58" t="str">
        <f t="shared" si="6"/>
        <v>Medium</v>
      </c>
      <c r="O403" s="73" t="str">
        <f>IF(OR(L403="P390",AND(H403&gt;=0.7,G403=0)),"REVIEW","STANDARD")</f>
        <v>STANDARD</v>
      </c>
    </row>
    <row r="404" spans="1:15">
      <c r="A404" s="42" t="s">
        <v>740</v>
      </c>
      <c r="B404" s="61" t="s">
        <v>342</v>
      </c>
      <c r="C404" s="43" t="s">
        <v>299</v>
      </c>
      <c r="D404" s="43" t="s">
        <v>298</v>
      </c>
      <c r="E404" s="43" t="s">
        <v>369</v>
      </c>
      <c r="F404" s="43" t="s">
        <v>344</v>
      </c>
      <c r="G404" s="43">
        <v>0</v>
      </c>
      <c r="H404" s="53">
        <v>0.45981599810035823</v>
      </c>
      <c r="I404" s="43">
        <v>679</v>
      </c>
      <c r="J404" s="53">
        <v>0.15143929912390486</v>
      </c>
      <c r="K404" s="58">
        <f>--(H404&gt;='01_PARAMETERS'!$B$7)</f>
        <v>0</v>
      </c>
      <c r="L404" s="58" t="str">
        <f>IF(J404&gt;='01_PARAMETERS'!$B$8,"P391",IF(J404&gt;=0.7,"P392",IF(J404&gt;=0.4,"P393","P394")))</f>
        <v>P394</v>
      </c>
      <c r="M404" s="58" t="str">
        <f>IF(AND(H404&gt;='01_PARAMETERS'!$B$7,F404="High-potential omnichannel"),"Hybrid sequence",IF(H404&gt;='01_PARAMETERS'!$B$7,"Remote call",IF(J404&gt;=0.7,"Approved email","Monitor")))</f>
        <v>Monitor</v>
      </c>
      <c r="N404" s="58" t="str">
        <f t="shared" si="6"/>
        <v>Medium</v>
      </c>
      <c r="O404" s="73" t="str">
        <f>IF(OR(L404="P391",AND(H404&gt;=0.7,G404=0)),"REVIEW","STANDARD")</f>
        <v>STANDARD</v>
      </c>
    </row>
    <row r="405" spans="1:15">
      <c r="A405" s="42" t="s">
        <v>741</v>
      </c>
      <c r="B405" s="61" t="s">
        <v>342</v>
      </c>
      <c r="C405" s="43" t="s">
        <v>265</v>
      </c>
      <c r="D405" s="43" t="s">
        <v>266</v>
      </c>
      <c r="E405" s="43" t="s">
        <v>343</v>
      </c>
      <c r="F405" s="43" t="s">
        <v>344</v>
      </c>
      <c r="G405" s="43">
        <v>0</v>
      </c>
      <c r="H405" s="53">
        <v>0.34225807372692557</v>
      </c>
      <c r="I405" s="43">
        <v>748</v>
      </c>
      <c r="J405" s="53">
        <v>6.5081351689612044E-2</v>
      </c>
      <c r="K405" s="58">
        <f>--(H405&gt;='01_PARAMETERS'!$B$7)</f>
        <v>0</v>
      </c>
      <c r="L405" s="58" t="str">
        <f>IF(J405&gt;='01_PARAMETERS'!$B$8,"P392",IF(J405&gt;=0.7,"P393",IF(J405&gt;=0.4,"P394","P395")))</f>
        <v>P395</v>
      </c>
      <c r="M405" s="58" t="str">
        <f>IF(AND(H405&gt;='01_PARAMETERS'!$B$7,F405="High-potential omnichannel"),"Hybrid sequence",IF(H405&gt;='01_PARAMETERS'!$B$7,"Remote call",IF(J405&gt;=0.7,"Approved email","Monitor")))</f>
        <v>Monitor</v>
      </c>
      <c r="N405" s="58" t="str">
        <f t="shared" si="6"/>
        <v>Low</v>
      </c>
      <c r="O405" s="73" t="str">
        <f>IF(OR(L405="P392",AND(H405&gt;=0.7,G405=0)),"REVIEW","STANDARD")</f>
        <v>STANDARD</v>
      </c>
    </row>
    <row r="406" spans="1:15">
      <c r="A406" s="42" t="s">
        <v>742</v>
      </c>
      <c r="B406" s="61" t="s">
        <v>342</v>
      </c>
      <c r="C406" s="43" t="s">
        <v>300</v>
      </c>
      <c r="D406" s="43" t="s">
        <v>298</v>
      </c>
      <c r="E406" s="43" t="s">
        <v>343</v>
      </c>
      <c r="F406" s="43" t="s">
        <v>344</v>
      </c>
      <c r="G406" s="43">
        <v>0</v>
      </c>
      <c r="H406" s="53">
        <v>0.80533237136378244</v>
      </c>
      <c r="I406" s="43">
        <v>236</v>
      </c>
      <c r="J406" s="53">
        <v>0.70588235294117641</v>
      </c>
      <c r="K406" s="58">
        <f>--(H406&gt;='01_PARAMETERS'!$B$7)</f>
        <v>1</v>
      </c>
      <c r="L406" s="58" t="str">
        <f>IF(J406&gt;='01_PARAMETERS'!$B$8,"P393",IF(J406&gt;=0.7,"P394",IF(J406&gt;=0.4,"P395","P396")))</f>
        <v>P394</v>
      </c>
      <c r="M406" s="58" t="str">
        <f>IF(AND(H406&gt;='01_PARAMETERS'!$B$7,F406="High-potential omnichannel"),"Hybrid sequence",IF(H406&gt;='01_PARAMETERS'!$B$7,"Remote call",IF(J406&gt;=0.7,"Approved email","Monitor")))</f>
        <v>Remote call</v>
      </c>
      <c r="N406" s="58" t="str">
        <f t="shared" si="6"/>
        <v>Very high</v>
      </c>
      <c r="O406" s="73" t="str">
        <f>IF(OR(L406="P393",AND(H406&gt;=0.7,G406=0)),"REVIEW","STANDARD")</f>
        <v>REVIEW</v>
      </c>
    </row>
    <row r="407" spans="1:15">
      <c r="A407" s="42" t="s">
        <v>743</v>
      </c>
      <c r="B407" s="61" t="s">
        <v>342</v>
      </c>
      <c r="C407" s="43" t="s">
        <v>311</v>
      </c>
      <c r="D407" s="43" t="s">
        <v>312</v>
      </c>
      <c r="E407" s="43" t="s">
        <v>346</v>
      </c>
      <c r="F407" s="43" t="s">
        <v>344</v>
      </c>
      <c r="G407" s="43">
        <v>0</v>
      </c>
      <c r="H407" s="53">
        <v>0.70412188148382526</v>
      </c>
      <c r="I407" s="43">
        <v>403</v>
      </c>
      <c r="J407" s="53">
        <v>0.49687108886107634</v>
      </c>
      <c r="K407" s="58">
        <f>--(H407&gt;='01_PARAMETERS'!$B$7)</f>
        <v>1</v>
      </c>
      <c r="L407" s="58" t="str">
        <f>IF(J407&gt;='01_PARAMETERS'!$B$8,"P394",IF(J407&gt;=0.7,"P395",IF(J407&gt;=0.4,"P396","P397")))</f>
        <v>P396</v>
      </c>
      <c r="M407" s="58" t="str">
        <f>IF(AND(H407&gt;='01_PARAMETERS'!$B$7,F407="High-potential omnichannel"),"Hybrid sequence",IF(H407&gt;='01_PARAMETERS'!$B$7,"Remote call",IF(J407&gt;=0.7,"Approved email","Monitor")))</f>
        <v>Remote call</v>
      </c>
      <c r="N407" s="58" t="str">
        <f t="shared" si="6"/>
        <v>High</v>
      </c>
      <c r="O407" s="73" t="str">
        <f>IF(OR(L407="P394",AND(H407&gt;=0.7,G407=0)),"REVIEW","STANDARD")</f>
        <v>REVIEW</v>
      </c>
    </row>
    <row r="408" spans="1:15">
      <c r="A408" s="42" t="s">
        <v>744</v>
      </c>
      <c r="B408" s="61" t="s">
        <v>342</v>
      </c>
      <c r="C408" s="43" t="s">
        <v>290</v>
      </c>
      <c r="D408" s="43" t="s">
        <v>286</v>
      </c>
      <c r="E408" s="43" t="s">
        <v>343</v>
      </c>
      <c r="F408" s="43" t="s">
        <v>347</v>
      </c>
      <c r="G408" s="43">
        <v>0</v>
      </c>
      <c r="H408" s="53">
        <v>0.76929108096896892</v>
      </c>
      <c r="I408" s="43">
        <v>309</v>
      </c>
      <c r="J408" s="53">
        <v>0.61451814768460578</v>
      </c>
      <c r="K408" s="58">
        <f>--(H408&gt;='01_PARAMETERS'!$B$7)</f>
        <v>1</v>
      </c>
      <c r="L408" s="58" t="str">
        <f>IF(J408&gt;='01_PARAMETERS'!$B$8,"P395",IF(J408&gt;=0.7,"P396",IF(J408&gt;=0.4,"P397","P398")))</f>
        <v>P397</v>
      </c>
      <c r="M408" s="58" t="str">
        <f>IF(AND(H408&gt;='01_PARAMETERS'!$B$7,F408="High-potential omnichannel"),"Hybrid sequence",IF(H408&gt;='01_PARAMETERS'!$B$7,"Remote call",IF(J408&gt;=0.7,"Approved email","Monitor")))</f>
        <v>Remote call</v>
      </c>
      <c r="N408" s="58" t="str">
        <f t="shared" si="6"/>
        <v>High</v>
      </c>
      <c r="O408" s="73" t="str">
        <f>IF(OR(L408="P395",AND(H408&gt;=0.7,G408=0)),"REVIEW","STANDARD")</f>
        <v>REVIEW</v>
      </c>
    </row>
    <row r="409" spans="1:15">
      <c r="A409" s="42" t="s">
        <v>745</v>
      </c>
      <c r="B409" s="61" t="s">
        <v>342</v>
      </c>
      <c r="C409" s="43" t="s">
        <v>305</v>
      </c>
      <c r="D409" s="43" t="s">
        <v>303</v>
      </c>
      <c r="E409" s="43" t="s">
        <v>343</v>
      </c>
      <c r="F409" s="43" t="s">
        <v>344</v>
      </c>
      <c r="G409" s="43">
        <v>1</v>
      </c>
      <c r="H409" s="53">
        <v>0.59057123434117953</v>
      </c>
      <c r="I409" s="43">
        <v>553</v>
      </c>
      <c r="J409" s="53">
        <v>0.30913642052565704</v>
      </c>
      <c r="K409" s="58">
        <f>--(H409&gt;='01_PARAMETERS'!$B$7)</f>
        <v>0</v>
      </c>
      <c r="L409" s="58" t="str">
        <f>IF(J409&gt;='01_PARAMETERS'!$B$8,"P396",IF(J409&gt;=0.7,"P397",IF(J409&gt;=0.4,"P398","P399")))</f>
        <v>P399</v>
      </c>
      <c r="M409" s="58" t="str">
        <f>IF(AND(H409&gt;='01_PARAMETERS'!$B$7,F409="High-potential omnichannel"),"Hybrid sequence",IF(H409&gt;='01_PARAMETERS'!$B$7,"Remote call",IF(J409&gt;=0.7,"Approved email","Monitor")))</f>
        <v>Monitor</v>
      </c>
      <c r="N409" s="58" t="str">
        <f t="shared" si="6"/>
        <v>Medium</v>
      </c>
      <c r="O409" s="73" t="str">
        <f>IF(OR(L409="P396",AND(H409&gt;=0.7,G409=0)),"REVIEW","STANDARD")</f>
        <v>STANDARD</v>
      </c>
    </row>
    <row r="410" spans="1:15">
      <c r="A410" s="42" t="s">
        <v>746</v>
      </c>
      <c r="B410" s="61" t="s">
        <v>342</v>
      </c>
      <c r="C410" s="43" t="s">
        <v>261</v>
      </c>
      <c r="D410" s="43" t="s">
        <v>244</v>
      </c>
      <c r="E410" s="43" t="s">
        <v>343</v>
      </c>
      <c r="F410" s="43" t="s">
        <v>344</v>
      </c>
      <c r="G410" s="43">
        <v>1</v>
      </c>
      <c r="H410" s="53">
        <v>0.92439072144762002</v>
      </c>
      <c r="I410" s="43">
        <v>37</v>
      </c>
      <c r="J410" s="53">
        <v>0.95494367959949933</v>
      </c>
      <c r="K410" s="58">
        <f>--(H410&gt;='01_PARAMETERS'!$B$7)</f>
        <v>1</v>
      </c>
      <c r="L410" s="58" t="str">
        <f>IF(J410&gt;='01_PARAMETERS'!$B$8,"P397",IF(J410&gt;=0.7,"P398",IF(J410&gt;=0.4,"P399","P400")))</f>
        <v>P397</v>
      </c>
      <c r="M410" s="58" t="str">
        <f>IF(AND(H410&gt;='01_PARAMETERS'!$B$7,F410="High-potential omnichannel"),"Hybrid sequence",IF(H410&gt;='01_PARAMETERS'!$B$7,"Remote call",IF(J410&gt;=0.7,"Approved email","Monitor")))</f>
        <v>Remote call</v>
      </c>
      <c r="N410" s="58" t="str">
        <f t="shared" si="6"/>
        <v>Very high</v>
      </c>
      <c r="O410" s="73" t="str">
        <f>IF(OR(L410="P397",AND(H410&gt;=0.7,G410=0)),"REVIEW","STANDARD")</f>
        <v>REVIEW</v>
      </c>
    </row>
    <row r="411" spans="1:15">
      <c r="A411" s="42" t="s">
        <v>747</v>
      </c>
      <c r="B411" s="61" t="s">
        <v>342</v>
      </c>
      <c r="C411" s="43" t="s">
        <v>243</v>
      </c>
      <c r="D411" s="43" t="s">
        <v>244</v>
      </c>
      <c r="E411" s="43" t="s">
        <v>353</v>
      </c>
      <c r="F411" s="43" t="s">
        <v>344</v>
      </c>
      <c r="G411" s="43">
        <v>1</v>
      </c>
      <c r="H411" s="53">
        <v>0.94029900647113529</v>
      </c>
      <c r="I411" s="43">
        <v>23</v>
      </c>
      <c r="J411" s="53">
        <v>0.97246558197747179</v>
      </c>
      <c r="K411" s="58">
        <f>--(H411&gt;='01_PARAMETERS'!$B$7)</f>
        <v>1</v>
      </c>
      <c r="L411" s="58" t="str">
        <f>IF(J411&gt;='01_PARAMETERS'!$B$8,"P398",IF(J411&gt;=0.7,"P399",IF(J411&gt;=0.4,"P400","P401")))</f>
        <v>P398</v>
      </c>
      <c r="M411" s="58" t="str">
        <f>IF(AND(H411&gt;='01_PARAMETERS'!$B$7,F411="High-potential omnichannel"),"Hybrid sequence",IF(H411&gt;='01_PARAMETERS'!$B$7,"Remote call",IF(J411&gt;=0.7,"Approved email","Monitor")))</f>
        <v>Remote call</v>
      </c>
      <c r="N411" s="58" t="str">
        <f t="shared" si="6"/>
        <v>Very high</v>
      </c>
      <c r="O411" s="73" t="str">
        <f>IF(OR(L411="P398",AND(H411&gt;=0.7,G411=0)),"REVIEW","STANDARD")</f>
        <v>REVIEW</v>
      </c>
    </row>
    <row r="412" spans="1:15">
      <c r="A412" s="42" t="s">
        <v>748</v>
      </c>
      <c r="B412" s="61" t="s">
        <v>342</v>
      </c>
      <c r="C412" s="43" t="s">
        <v>261</v>
      </c>
      <c r="D412" s="43" t="s">
        <v>244</v>
      </c>
      <c r="E412" s="43" t="s">
        <v>346</v>
      </c>
      <c r="F412" s="43" t="s">
        <v>350</v>
      </c>
      <c r="G412" s="43">
        <v>0</v>
      </c>
      <c r="H412" s="53">
        <v>0.84008990415095841</v>
      </c>
      <c r="I412" s="43">
        <v>176</v>
      </c>
      <c r="J412" s="53">
        <v>0.78097622027534419</v>
      </c>
      <c r="K412" s="58">
        <f>--(H412&gt;='01_PARAMETERS'!$B$7)</f>
        <v>1</v>
      </c>
      <c r="L412" s="58" t="str">
        <f>IF(J412&gt;='01_PARAMETERS'!$B$8,"P399",IF(J412&gt;=0.7,"P400",IF(J412&gt;=0.4,"P401","P402")))</f>
        <v>P400</v>
      </c>
      <c r="M412" s="58" t="str">
        <f>IF(AND(H412&gt;='01_PARAMETERS'!$B$7,F412="High-potential omnichannel"),"Hybrid sequence",IF(H412&gt;='01_PARAMETERS'!$B$7,"Remote call",IF(J412&gt;=0.7,"Approved email","Monitor")))</f>
        <v>Hybrid sequence</v>
      </c>
      <c r="N412" s="58" t="str">
        <f t="shared" si="6"/>
        <v>Very high</v>
      </c>
      <c r="O412" s="73" t="str">
        <f>IF(OR(L412="P399",AND(H412&gt;=0.7,G412=0)),"REVIEW","STANDARD")</f>
        <v>REVIEW</v>
      </c>
    </row>
    <row r="413" spans="1:15">
      <c r="A413" s="42" t="s">
        <v>749</v>
      </c>
      <c r="B413" s="61" t="s">
        <v>342</v>
      </c>
      <c r="C413" s="43" t="s">
        <v>304</v>
      </c>
      <c r="D413" s="43" t="s">
        <v>303</v>
      </c>
      <c r="E413" s="43" t="s">
        <v>346</v>
      </c>
      <c r="F413" s="43" t="s">
        <v>344</v>
      </c>
      <c r="G413" s="43">
        <v>0</v>
      </c>
      <c r="H413" s="53">
        <v>0.70774672557549601</v>
      </c>
      <c r="I413" s="43">
        <v>395</v>
      </c>
      <c r="J413" s="53">
        <v>0.50688360450563197</v>
      </c>
      <c r="K413" s="58">
        <f>--(H413&gt;='01_PARAMETERS'!$B$7)</f>
        <v>1</v>
      </c>
      <c r="L413" s="58" t="str">
        <f>IF(J413&gt;='01_PARAMETERS'!$B$8,"P400",IF(J413&gt;=0.7,"P401",IF(J413&gt;=0.4,"P402","P403")))</f>
        <v>P402</v>
      </c>
      <c r="M413" s="58" t="str">
        <f>IF(AND(H413&gt;='01_PARAMETERS'!$B$7,F413="High-potential omnichannel"),"Hybrid sequence",IF(H413&gt;='01_PARAMETERS'!$B$7,"Remote call",IF(J413&gt;=0.7,"Approved email","Monitor")))</f>
        <v>Remote call</v>
      </c>
      <c r="N413" s="58" t="str">
        <f t="shared" si="6"/>
        <v>High</v>
      </c>
      <c r="O413" s="73" t="str">
        <f>IF(OR(L413="P400",AND(H413&gt;=0.7,G413=0)),"REVIEW","STANDARD")</f>
        <v>REVIEW</v>
      </c>
    </row>
    <row r="414" spans="1:15">
      <c r="A414" s="42" t="s">
        <v>750</v>
      </c>
      <c r="B414" s="61" t="s">
        <v>342</v>
      </c>
      <c r="C414" s="43" t="s">
        <v>290</v>
      </c>
      <c r="D414" s="43" t="s">
        <v>286</v>
      </c>
      <c r="E414" s="43" t="s">
        <v>346</v>
      </c>
      <c r="F414" s="43" t="s">
        <v>344</v>
      </c>
      <c r="G414" s="43">
        <v>0</v>
      </c>
      <c r="H414" s="53">
        <v>0.6479147525506973</v>
      </c>
      <c r="I414" s="43">
        <v>482</v>
      </c>
      <c r="J414" s="53">
        <v>0.39799749687108887</v>
      </c>
      <c r="K414" s="58">
        <f>--(H414&gt;='01_PARAMETERS'!$B$7)</f>
        <v>0</v>
      </c>
      <c r="L414" s="58" t="str">
        <f>IF(J414&gt;='01_PARAMETERS'!$B$8,"P401",IF(J414&gt;=0.7,"P402",IF(J414&gt;=0.4,"P403","P404")))</f>
        <v>P404</v>
      </c>
      <c r="M414" s="58" t="str">
        <f>IF(AND(H414&gt;='01_PARAMETERS'!$B$7,F414="High-potential omnichannel"),"Hybrid sequence",IF(H414&gt;='01_PARAMETERS'!$B$7,"Remote call",IF(J414&gt;=0.7,"Approved email","Monitor")))</f>
        <v>Monitor</v>
      </c>
      <c r="N414" s="58" t="str">
        <f t="shared" si="6"/>
        <v>High</v>
      </c>
      <c r="O414" s="73" t="str">
        <f>IF(OR(L414="P401",AND(H414&gt;=0.7,G414=0)),"REVIEW","STANDARD")</f>
        <v>STANDARD</v>
      </c>
    </row>
    <row r="415" spans="1:15">
      <c r="A415" s="42" t="s">
        <v>751</v>
      </c>
      <c r="B415" s="61" t="s">
        <v>342</v>
      </c>
      <c r="C415" s="43" t="s">
        <v>314</v>
      </c>
      <c r="D415" s="43" t="s">
        <v>312</v>
      </c>
      <c r="E415" s="43" t="s">
        <v>353</v>
      </c>
      <c r="F415" s="43" t="s">
        <v>347</v>
      </c>
      <c r="G415" s="43">
        <v>0</v>
      </c>
      <c r="H415" s="53">
        <v>0.63323118787867505</v>
      </c>
      <c r="I415" s="43">
        <v>501</v>
      </c>
      <c r="J415" s="53">
        <v>0.37421777221526908</v>
      </c>
      <c r="K415" s="58">
        <f>--(H415&gt;='01_PARAMETERS'!$B$7)</f>
        <v>0</v>
      </c>
      <c r="L415" s="58" t="str">
        <f>IF(J415&gt;='01_PARAMETERS'!$B$8,"P402",IF(J415&gt;=0.7,"P403",IF(J415&gt;=0.4,"P404","P405")))</f>
        <v>P405</v>
      </c>
      <c r="M415" s="58" t="str">
        <f>IF(AND(H415&gt;='01_PARAMETERS'!$B$7,F415="High-potential omnichannel"),"Hybrid sequence",IF(H415&gt;='01_PARAMETERS'!$B$7,"Remote call",IF(J415&gt;=0.7,"Approved email","Monitor")))</f>
        <v>Monitor</v>
      </c>
      <c r="N415" s="58" t="str">
        <f t="shared" si="6"/>
        <v>High</v>
      </c>
      <c r="O415" s="73" t="str">
        <f>IF(OR(L415="P402",AND(H415&gt;=0.7,G415=0)),"REVIEW","STANDARD")</f>
        <v>STANDARD</v>
      </c>
    </row>
    <row r="416" spans="1:15">
      <c r="A416" s="42" t="s">
        <v>752</v>
      </c>
      <c r="B416" s="61" t="s">
        <v>342</v>
      </c>
      <c r="C416" s="43" t="s">
        <v>265</v>
      </c>
      <c r="D416" s="43" t="s">
        <v>266</v>
      </c>
      <c r="E416" s="43" t="s">
        <v>353</v>
      </c>
      <c r="F416" s="43" t="s">
        <v>347</v>
      </c>
      <c r="G416" s="43">
        <v>0</v>
      </c>
      <c r="H416" s="53">
        <v>0.72761321339803608</v>
      </c>
      <c r="I416" s="43">
        <v>368</v>
      </c>
      <c r="J416" s="53">
        <v>0.5406758448060075</v>
      </c>
      <c r="K416" s="58">
        <f>--(H416&gt;='01_PARAMETERS'!$B$7)</f>
        <v>1</v>
      </c>
      <c r="L416" s="58" t="str">
        <f>IF(J416&gt;='01_PARAMETERS'!$B$8,"P403",IF(J416&gt;=0.7,"P404",IF(J416&gt;=0.4,"P405","P406")))</f>
        <v>P405</v>
      </c>
      <c r="M416" s="58" t="str">
        <f>IF(AND(H416&gt;='01_PARAMETERS'!$B$7,F416="High-potential omnichannel"),"Hybrid sequence",IF(H416&gt;='01_PARAMETERS'!$B$7,"Remote call",IF(J416&gt;=0.7,"Approved email","Monitor")))</f>
        <v>Remote call</v>
      </c>
      <c r="N416" s="58" t="str">
        <f t="shared" si="6"/>
        <v>High</v>
      </c>
      <c r="O416" s="73" t="str">
        <f>IF(OR(L416="P403",AND(H416&gt;=0.7,G416=0)),"REVIEW","STANDARD")</f>
        <v>REVIEW</v>
      </c>
    </row>
    <row r="417" spans="1:15">
      <c r="A417" s="42" t="s">
        <v>753</v>
      </c>
      <c r="B417" s="61" t="s">
        <v>342</v>
      </c>
      <c r="C417" s="43" t="s">
        <v>260</v>
      </c>
      <c r="D417" s="43" t="s">
        <v>244</v>
      </c>
      <c r="E417" s="43" t="s">
        <v>343</v>
      </c>
      <c r="F417" s="43" t="s">
        <v>344</v>
      </c>
      <c r="G417" s="43">
        <v>0</v>
      </c>
      <c r="H417" s="53">
        <v>0.90449531070414135</v>
      </c>
      <c r="I417" s="43">
        <v>70</v>
      </c>
      <c r="J417" s="53">
        <v>0.91364205256570719</v>
      </c>
      <c r="K417" s="58">
        <f>--(H417&gt;='01_PARAMETERS'!$B$7)</f>
        <v>1</v>
      </c>
      <c r="L417" s="58" t="str">
        <f>IF(J417&gt;='01_PARAMETERS'!$B$8,"P404",IF(J417&gt;=0.7,"P405",IF(J417&gt;=0.4,"P406","P407")))</f>
        <v>P404</v>
      </c>
      <c r="M417" s="58" t="str">
        <f>IF(AND(H417&gt;='01_PARAMETERS'!$B$7,F417="High-potential omnichannel"),"Hybrid sequence",IF(H417&gt;='01_PARAMETERS'!$B$7,"Remote call",IF(J417&gt;=0.7,"Approved email","Monitor")))</f>
        <v>Remote call</v>
      </c>
      <c r="N417" s="58" t="str">
        <f t="shared" si="6"/>
        <v>Very high</v>
      </c>
      <c r="O417" s="73" t="str">
        <f>IF(OR(L417="P404",AND(H417&gt;=0.7,G417=0)),"REVIEW","STANDARD")</f>
        <v>REVIEW</v>
      </c>
    </row>
    <row r="418" spans="1:15">
      <c r="A418" s="42" t="s">
        <v>754</v>
      </c>
      <c r="B418" s="61" t="s">
        <v>342</v>
      </c>
      <c r="C418" s="43" t="s">
        <v>287</v>
      </c>
      <c r="D418" s="43" t="s">
        <v>286</v>
      </c>
      <c r="E418" s="43" t="s">
        <v>369</v>
      </c>
      <c r="F418" s="43" t="s">
        <v>347</v>
      </c>
      <c r="G418" s="43">
        <v>1</v>
      </c>
      <c r="H418" s="53">
        <v>0.94734046163677776</v>
      </c>
      <c r="I418" s="43">
        <v>19</v>
      </c>
      <c r="J418" s="53">
        <v>0.97747183979974972</v>
      </c>
      <c r="K418" s="58">
        <f>--(H418&gt;='01_PARAMETERS'!$B$7)</f>
        <v>1</v>
      </c>
      <c r="L418" s="58" t="str">
        <f>IF(J418&gt;='01_PARAMETERS'!$B$8,"P405",IF(J418&gt;=0.7,"P406",IF(J418&gt;=0.4,"P407","P408")))</f>
        <v>P405</v>
      </c>
      <c r="M418" s="58" t="str">
        <f>IF(AND(H418&gt;='01_PARAMETERS'!$B$7,F418="High-potential omnichannel"),"Hybrid sequence",IF(H418&gt;='01_PARAMETERS'!$B$7,"Remote call",IF(J418&gt;=0.7,"Approved email","Monitor")))</f>
        <v>Remote call</v>
      </c>
      <c r="N418" s="58" t="str">
        <f t="shared" si="6"/>
        <v>Very high</v>
      </c>
      <c r="O418" s="73" t="str">
        <f>IF(OR(L418="P405",AND(H418&gt;=0.7,G418=0)),"REVIEW","STANDARD")</f>
        <v>REVIEW</v>
      </c>
    </row>
    <row r="419" spans="1:15">
      <c r="A419" s="42" t="s">
        <v>755</v>
      </c>
      <c r="B419" s="61" t="s">
        <v>342</v>
      </c>
      <c r="C419" s="43" t="s">
        <v>284</v>
      </c>
      <c r="D419" s="43" t="s">
        <v>281</v>
      </c>
      <c r="E419" s="43" t="s">
        <v>343</v>
      </c>
      <c r="F419" s="43" t="s">
        <v>344</v>
      </c>
      <c r="G419" s="43">
        <v>0</v>
      </c>
      <c r="H419" s="53">
        <v>0.5853573120933816</v>
      </c>
      <c r="I419" s="43">
        <v>560</v>
      </c>
      <c r="J419" s="53">
        <v>0.30037546933667081</v>
      </c>
      <c r="K419" s="58">
        <f>--(H419&gt;='01_PARAMETERS'!$B$7)</f>
        <v>0</v>
      </c>
      <c r="L419" s="58" t="str">
        <f>IF(J419&gt;='01_PARAMETERS'!$B$8,"P406",IF(J419&gt;=0.7,"P407",IF(J419&gt;=0.4,"P408","P409")))</f>
        <v>P409</v>
      </c>
      <c r="M419" s="58" t="str">
        <f>IF(AND(H419&gt;='01_PARAMETERS'!$B$7,F419="High-potential omnichannel"),"Hybrid sequence",IF(H419&gt;='01_PARAMETERS'!$B$7,"Remote call",IF(J419&gt;=0.7,"Approved email","Monitor")))</f>
        <v>Monitor</v>
      </c>
      <c r="N419" s="58" t="str">
        <f t="shared" si="6"/>
        <v>Medium</v>
      </c>
      <c r="O419" s="73" t="str">
        <f>IF(OR(L419="P406",AND(H419&gt;=0.7,G419=0)),"REVIEW","STANDARD")</f>
        <v>STANDARD</v>
      </c>
    </row>
    <row r="420" spans="1:15">
      <c r="A420" s="42" t="s">
        <v>756</v>
      </c>
      <c r="B420" s="61" t="s">
        <v>342</v>
      </c>
      <c r="C420" s="43" t="s">
        <v>275</v>
      </c>
      <c r="D420" s="43" t="s">
        <v>276</v>
      </c>
      <c r="E420" s="43" t="s">
        <v>343</v>
      </c>
      <c r="F420" s="43" t="s">
        <v>344</v>
      </c>
      <c r="G420" s="43">
        <v>1</v>
      </c>
      <c r="H420" s="53">
        <v>0.95722183526700499</v>
      </c>
      <c r="I420" s="43">
        <v>9</v>
      </c>
      <c r="J420" s="53">
        <v>0.98998748435544426</v>
      </c>
      <c r="K420" s="58">
        <f>--(H420&gt;='01_PARAMETERS'!$B$7)</f>
        <v>1</v>
      </c>
      <c r="L420" s="58" t="str">
        <f>IF(J420&gt;='01_PARAMETERS'!$B$8,"P407",IF(J420&gt;=0.7,"P408",IF(J420&gt;=0.4,"P409","P410")))</f>
        <v>P407</v>
      </c>
      <c r="M420" s="58" t="str">
        <f>IF(AND(H420&gt;='01_PARAMETERS'!$B$7,F420="High-potential omnichannel"),"Hybrid sequence",IF(H420&gt;='01_PARAMETERS'!$B$7,"Remote call",IF(J420&gt;=0.7,"Approved email","Monitor")))</f>
        <v>Remote call</v>
      </c>
      <c r="N420" s="58" t="str">
        <f t="shared" si="6"/>
        <v>Very high</v>
      </c>
      <c r="O420" s="73" t="str">
        <f>IF(OR(L420="P407",AND(H420&gt;=0.7,G420=0)),"REVIEW","STANDARD")</f>
        <v>REVIEW</v>
      </c>
    </row>
    <row r="421" spans="1:15">
      <c r="A421" s="42" t="s">
        <v>757</v>
      </c>
      <c r="B421" s="61" t="s">
        <v>342</v>
      </c>
      <c r="C421" s="43" t="s">
        <v>277</v>
      </c>
      <c r="D421" s="43" t="s">
        <v>276</v>
      </c>
      <c r="E421" s="43" t="s">
        <v>343</v>
      </c>
      <c r="F421" s="43" t="s">
        <v>344</v>
      </c>
      <c r="G421" s="43">
        <v>0</v>
      </c>
      <c r="H421" s="53">
        <v>0.48579841462709883</v>
      </c>
      <c r="I421" s="43">
        <v>660</v>
      </c>
      <c r="J421" s="53">
        <v>0.17521902377972465</v>
      </c>
      <c r="K421" s="58">
        <f>--(H421&gt;='01_PARAMETERS'!$B$7)</f>
        <v>0</v>
      </c>
      <c r="L421" s="58" t="str">
        <f>IF(J421&gt;='01_PARAMETERS'!$B$8,"P408",IF(J421&gt;=0.7,"P409",IF(J421&gt;=0.4,"P410","P411")))</f>
        <v>P411</v>
      </c>
      <c r="M421" s="58" t="str">
        <f>IF(AND(H421&gt;='01_PARAMETERS'!$B$7,F421="High-potential omnichannel"),"Hybrid sequence",IF(H421&gt;='01_PARAMETERS'!$B$7,"Remote call",IF(J421&gt;=0.7,"Approved email","Monitor")))</f>
        <v>Monitor</v>
      </c>
      <c r="N421" s="58" t="str">
        <f t="shared" si="6"/>
        <v>Medium</v>
      </c>
      <c r="O421" s="73" t="str">
        <f>IF(OR(L421="P408",AND(H421&gt;=0.7,G421=0)),"REVIEW","STANDARD")</f>
        <v>STANDARD</v>
      </c>
    </row>
    <row r="422" spans="1:15">
      <c r="A422" s="42" t="s">
        <v>758</v>
      </c>
      <c r="B422" s="61" t="s">
        <v>342</v>
      </c>
      <c r="C422" s="43" t="s">
        <v>285</v>
      </c>
      <c r="D422" s="43" t="s">
        <v>286</v>
      </c>
      <c r="E422" s="43" t="s">
        <v>369</v>
      </c>
      <c r="F422" s="43" t="s">
        <v>350</v>
      </c>
      <c r="G422" s="43">
        <v>1</v>
      </c>
      <c r="H422" s="53">
        <v>0.85173950585307634</v>
      </c>
      <c r="I422" s="43">
        <v>152</v>
      </c>
      <c r="J422" s="53">
        <v>0.8110137672090113</v>
      </c>
      <c r="K422" s="58">
        <f>--(H422&gt;='01_PARAMETERS'!$B$7)</f>
        <v>1</v>
      </c>
      <c r="L422" s="58" t="str">
        <f>IF(J422&gt;='01_PARAMETERS'!$B$8,"P409",IF(J422&gt;=0.7,"P410",IF(J422&gt;=0.4,"P411","P412")))</f>
        <v>P410</v>
      </c>
      <c r="M422" s="58" t="str">
        <f>IF(AND(H422&gt;='01_PARAMETERS'!$B$7,F422="High-potential omnichannel"),"Hybrid sequence",IF(H422&gt;='01_PARAMETERS'!$B$7,"Remote call",IF(J422&gt;=0.7,"Approved email","Monitor")))</f>
        <v>Hybrid sequence</v>
      </c>
      <c r="N422" s="58" t="str">
        <f t="shared" si="6"/>
        <v>Very high</v>
      </c>
      <c r="O422" s="73" t="str">
        <f>IF(OR(L422="P409",AND(H422&gt;=0.7,G422=0)),"REVIEW","STANDARD")</f>
        <v>STANDARD</v>
      </c>
    </row>
    <row r="423" spans="1:15">
      <c r="A423" s="42" t="s">
        <v>759</v>
      </c>
      <c r="B423" s="61" t="s">
        <v>342</v>
      </c>
      <c r="C423" s="43" t="s">
        <v>275</v>
      </c>
      <c r="D423" s="43" t="s">
        <v>276</v>
      </c>
      <c r="E423" s="43" t="s">
        <v>346</v>
      </c>
      <c r="F423" s="43" t="s">
        <v>347</v>
      </c>
      <c r="G423" s="43">
        <v>0</v>
      </c>
      <c r="H423" s="53">
        <v>0.85116910221865605</v>
      </c>
      <c r="I423" s="43">
        <v>153</v>
      </c>
      <c r="J423" s="53">
        <v>0.8097622027534418</v>
      </c>
      <c r="K423" s="58">
        <f>--(H423&gt;='01_PARAMETERS'!$B$7)</f>
        <v>1</v>
      </c>
      <c r="L423" s="58" t="str">
        <f>IF(J423&gt;='01_PARAMETERS'!$B$8,"P410",IF(J423&gt;=0.7,"P411",IF(J423&gt;=0.4,"P412","P413")))</f>
        <v>P411</v>
      </c>
      <c r="M423" s="58" t="str">
        <f>IF(AND(H423&gt;='01_PARAMETERS'!$B$7,F423="High-potential omnichannel"),"Hybrid sequence",IF(H423&gt;='01_PARAMETERS'!$B$7,"Remote call",IF(J423&gt;=0.7,"Approved email","Monitor")))</f>
        <v>Remote call</v>
      </c>
      <c r="N423" s="58" t="str">
        <f t="shared" si="6"/>
        <v>Very high</v>
      </c>
      <c r="O423" s="73" t="str">
        <f>IF(OR(L423="P410",AND(H423&gt;=0.7,G423=0)),"REVIEW","STANDARD")</f>
        <v>REVIEW</v>
      </c>
    </row>
    <row r="424" spans="1:15">
      <c r="A424" s="42" t="s">
        <v>760</v>
      </c>
      <c r="B424" s="61" t="s">
        <v>342</v>
      </c>
      <c r="C424" s="43" t="s">
        <v>285</v>
      </c>
      <c r="D424" s="43" t="s">
        <v>286</v>
      </c>
      <c r="E424" s="43" t="s">
        <v>346</v>
      </c>
      <c r="F424" s="43" t="s">
        <v>344</v>
      </c>
      <c r="G424" s="43">
        <v>1</v>
      </c>
      <c r="H424" s="53">
        <v>0.83309383798351133</v>
      </c>
      <c r="I424" s="43">
        <v>188</v>
      </c>
      <c r="J424" s="53">
        <v>0.76595744680851063</v>
      </c>
      <c r="K424" s="58">
        <f>--(H424&gt;='01_PARAMETERS'!$B$7)</f>
        <v>1</v>
      </c>
      <c r="L424" s="58" t="str">
        <f>IF(J424&gt;='01_PARAMETERS'!$B$8,"P411",IF(J424&gt;=0.7,"P412",IF(J424&gt;=0.4,"P413","P414")))</f>
        <v>P412</v>
      </c>
      <c r="M424" s="58" t="str">
        <f>IF(AND(H424&gt;='01_PARAMETERS'!$B$7,F424="High-potential omnichannel"),"Hybrid sequence",IF(H424&gt;='01_PARAMETERS'!$B$7,"Remote call",IF(J424&gt;=0.7,"Approved email","Monitor")))</f>
        <v>Remote call</v>
      </c>
      <c r="N424" s="58" t="str">
        <f t="shared" si="6"/>
        <v>Very high</v>
      </c>
      <c r="O424" s="73" t="str">
        <f>IF(OR(L424="P411",AND(H424&gt;=0.7,G424=0)),"REVIEW","STANDARD")</f>
        <v>STANDARD</v>
      </c>
    </row>
    <row r="425" spans="1:15">
      <c r="A425" s="42" t="s">
        <v>761</v>
      </c>
      <c r="B425" s="61" t="s">
        <v>342</v>
      </c>
      <c r="C425" s="43" t="s">
        <v>293</v>
      </c>
      <c r="D425" s="43" t="s">
        <v>286</v>
      </c>
      <c r="E425" s="43" t="s">
        <v>353</v>
      </c>
      <c r="F425" s="43" t="s">
        <v>344</v>
      </c>
      <c r="G425" s="43">
        <v>1</v>
      </c>
      <c r="H425" s="53">
        <v>0.89148558058191474</v>
      </c>
      <c r="I425" s="43">
        <v>90</v>
      </c>
      <c r="J425" s="53">
        <v>0.88861076345431789</v>
      </c>
      <c r="K425" s="58">
        <f>--(H425&gt;='01_PARAMETERS'!$B$7)</f>
        <v>1</v>
      </c>
      <c r="L425" s="58" t="str">
        <f>IF(J425&gt;='01_PARAMETERS'!$B$8,"P412",IF(J425&gt;=0.7,"P413",IF(J425&gt;=0.4,"P414","P415")))</f>
        <v>P413</v>
      </c>
      <c r="M425" s="58" t="str">
        <f>IF(AND(H425&gt;='01_PARAMETERS'!$B$7,F425="High-potential omnichannel"),"Hybrid sequence",IF(H425&gt;='01_PARAMETERS'!$B$7,"Remote call",IF(J425&gt;=0.7,"Approved email","Monitor")))</f>
        <v>Remote call</v>
      </c>
      <c r="N425" s="58" t="str">
        <f t="shared" si="6"/>
        <v>Very high</v>
      </c>
      <c r="O425" s="73" t="str">
        <f>IF(OR(L425="P412",AND(H425&gt;=0.7,G425=0)),"REVIEW","STANDARD")</f>
        <v>STANDARD</v>
      </c>
    </row>
    <row r="426" spans="1:15">
      <c r="A426" s="42" t="s">
        <v>762</v>
      </c>
      <c r="B426" s="61" t="s">
        <v>342</v>
      </c>
      <c r="C426" s="43" t="s">
        <v>264</v>
      </c>
      <c r="D426" s="43" t="s">
        <v>263</v>
      </c>
      <c r="E426" s="43" t="s">
        <v>353</v>
      </c>
      <c r="F426" s="43" t="s">
        <v>350</v>
      </c>
      <c r="G426" s="43">
        <v>0</v>
      </c>
      <c r="H426" s="53">
        <v>0.82063678084307279</v>
      </c>
      <c r="I426" s="43">
        <v>214</v>
      </c>
      <c r="J426" s="53">
        <v>0.73341677096370461</v>
      </c>
      <c r="K426" s="58">
        <f>--(H426&gt;='01_PARAMETERS'!$B$7)</f>
        <v>1</v>
      </c>
      <c r="L426" s="58" t="str">
        <f>IF(J426&gt;='01_PARAMETERS'!$B$8,"P413",IF(J426&gt;=0.7,"P414",IF(J426&gt;=0.4,"P415","P416")))</f>
        <v>P414</v>
      </c>
      <c r="M426" s="58" t="str">
        <f>IF(AND(H426&gt;='01_PARAMETERS'!$B$7,F426="High-potential omnichannel"),"Hybrid sequence",IF(H426&gt;='01_PARAMETERS'!$B$7,"Remote call",IF(J426&gt;=0.7,"Approved email","Monitor")))</f>
        <v>Hybrid sequence</v>
      </c>
      <c r="N426" s="58" t="str">
        <f t="shared" si="6"/>
        <v>Very high</v>
      </c>
      <c r="O426" s="73" t="str">
        <f>IF(OR(L426="P413",AND(H426&gt;=0.7,G426=0)),"REVIEW","STANDARD")</f>
        <v>REVIEW</v>
      </c>
    </row>
    <row r="427" spans="1:15">
      <c r="A427" s="42" t="s">
        <v>763</v>
      </c>
      <c r="B427" s="61" t="s">
        <v>342</v>
      </c>
      <c r="C427" s="43" t="s">
        <v>258</v>
      </c>
      <c r="D427" s="43" t="s">
        <v>244</v>
      </c>
      <c r="E427" s="43" t="s">
        <v>346</v>
      </c>
      <c r="F427" s="43" t="s">
        <v>350</v>
      </c>
      <c r="G427" s="43">
        <v>1</v>
      </c>
      <c r="H427" s="53">
        <v>0.80831634340147995</v>
      </c>
      <c r="I427" s="43">
        <v>230</v>
      </c>
      <c r="J427" s="53">
        <v>0.71339173967459324</v>
      </c>
      <c r="K427" s="58">
        <f>--(H427&gt;='01_PARAMETERS'!$B$7)</f>
        <v>1</v>
      </c>
      <c r="L427" s="58" t="str">
        <f>IF(J427&gt;='01_PARAMETERS'!$B$8,"P414",IF(J427&gt;=0.7,"P415",IF(J427&gt;=0.4,"P416","P417")))</f>
        <v>P415</v>
      </c>
      <c r="M427" s="58" t="str">
        <f>IF(AND(H427&gt;='01_PARAMETERS'!$B$7,F427="High-potential omnichannel"),"Hybrid sequence",IF(H427&gt;='01_PARAMETERS'!$B$7,"Remote call",IF(J427&gt;=0.7,"Approved email","Monitor")))</f>
        <v>Hybrid sequence</v>
      </c>
      <c r="N427" s="58" t="str">
        <f t="shared" si="6"/>
        <v>Very high</v>
      </c>
      <c r="O427" s="73" t="str">
        <f>IF(OR(L427="P414",AND(H427&gt;=0.7,G427=0)),"REVIEW","STANDARD")</f>
        <v>STANDARD</v>
      </c>
    </row>
    <row r="428" spans="1:15">
      <c r="A428" s="42" t="s">
        <v>764</v>
      </c>
      <c r="B428" s="61" t="s">
        <v>342</v>
      </c>
      <c r="C428" s="43" t="s">
        <v>275</v>
      </c>
      <c r="D428" s="43" t="s">
        <v>276</v>
      </c>
      <c r="E428" s="43" t="s">
        <v>346</v>
      </c>
      <c r="F428" s="43" t="s">
        <v>350</v>
      </c>
      <c r="G428" s="43">
        <v>0</v>
      </c>
      <c r="H428" s="53">
        <v>0.38704553827306071</v>
      </c>
      <c r="I428" s="43">
        <v>730</v>
      </c>
      <c r="J428" s="53">
        <v>8.7609511889862324E-2</v>
      </c>
      <c r="K428" s="58">
        <f>--(H428&gt;='01_PARAMETERS'!$B$7)</f>
        <v>0</v>
      </c>
      <c r="L428" s="58" t="str">
        <f>IF(J428&gt;='01_PARAMETERS'!$B$8,"P415",IF(J428&gt;=0.7,"P416",IF(J428&gt;=0.4,"P417","P418")))</f>
        <v>P418</v>
      </c>
      <c r="M428" s="58" t="str">
        <f>IF(AND(H428&gt;='01_PARAMETERS'!$B$7,F428="High-potential omnichannel"),"Hybrid sequence",IF(H428&gt;='01_PARAMETERS'!$B$7,"Remote call",IF(J428&gt;=0.7,"Approved email","Monitor")))</f>
        <v>Monitor</v>
      </c>
      <c r="N428" s="58" t="str">
        <f t="shared" si="6"/>
        <v>Low</v>
      </c>
      <c r="O428" s="73" t="str">
        <f>IF(OR(L428="P415",AND(H428&gt;=0.7,G428=0)),"REVIEW","STANDARD")</f>
        <v>STANDARD</v>
      </c>
    </row>
    <row r="429" spans="1:15">
      <c r="A429" s="42" t="s">
        <v>765</v>
      </c>
      <c r="B429" s="61" t="s">
        <v>342</v>
      </c>
      <c r="C429" s="43" t="s">
        <v>287</v>
      </c>
      <c r="D429" s="43" t="s">
        <v>286</v>
      </c>
      <c r="E429" s="43" t="s">
        <v>353</v>
      </c>
      <c r="F429" s="43" t="s">
        <v>350</v>
      </c>
      <c r="G429" s="43">
        <v>0</v>
      </c>
      <c r="H429" s="53">
        <v>0.12192248499293601</v>
      </c>
      <c r="I429" s="43">
        <v>797</v>
      </c>
      <c r="J429" s="53">
        <v>3.754693366708417E-3</v>
      </c>
      <c r="K429" s="58">
        <f>--(H429&gt;='01_PARAMETERS'!$B$7)</f>
        <v>0</v>
      </c>
      <c r="L429" s="58" t="str">
        <f>IF(J429&gt;='01_PARAMETERS'!$B$8,"P416",IF(J429&gt;=0.7,"P417",IF(J429&gt;=0.4,"P418","P419")))</f>
        <v>P419</v>
      </c>
      <c r="M429" s="58" t="str">
        <f>IF(AND(H429&gt;='01_PARAMETERS'!$B$7,F429="High-potential omnichannel"),"Hybrid sequence",IF(H429&gt;='01_PARAMETERS'!$B$7,"Remote call",IF(J429&gt;=0.7,"Approved email","Monitor")))</f>
        <v>Monitor</v>
      </c>
      <c r="N429" s="58" t="str">
        <f t="shared" si="6"/>
        <v>Low</v>
      </c>
      <c r="O429" s="73" t="str">
        <f>IF(OR(L429="P416",AND(H429&gt;=0.7,G429=0)),"REVIEW","STANDARD")</f>
        <v>STANDARD</v>
      </c>
    </row>
    <row r="430" spans="1:15">
      <c r="A430" s="42" t="s">
        <v>766</v>
      </c>
      <c r="B430" s="61" t="s">
        <v>342</v>
      </c>
      <c r="C430" s="43" t="s">
        <v>261</v>
      </c>
      <c r="D430" s="43" t="s">
        <v>244</v>
      </c>
      <c r="E430" s="43" t="s">
        <v>343</v>
      </c>
      <c r="F430" s="43" t="s">
        <v>344</v>
      </c>
      <c r="G430" s="43">
        <v>1</v>
      </c>
      <c r="H430" s="53">
        <v>0.62423888155982588</v>
      </c>
      <c r="I430" s="43">
        <v>520</v>
      </c>
      <c r="J430" s="53">
        <v>0.35043804755944929</v>
      </c>
      <c r="K430" s="58">
        <f>--(H430&gt;='01_PARAMETERS'!$B$7)</f>
        <v>0</v>
      </c>
      <c r="L430" s="58" t="str">
        <f>IF(J430&gt;='01_PARAMETERS'!$B$8,"P417",IF(J430&gt;=0.7,"P418",IF(J430&gt;=0.4,"P419","P420")))</f>
        <v>P420</v>
      </c>
      <c r="M430" s="58" t="str">
        <f>IF(AND(H430&gt;='01_PARAMETERS'!$B$7,F430="High-potential omnichannel"),"Hybrid sequence",IF(H430&gt;='01_PARAMETERS'!$B$7,"Remote call",IF(J430&gt;=0.7,"Approved email","Monitor")))</f>
        <v>Monitor</v>
      </c>
      <c r="N430" s="58" t="str">
        <f t="shared" si="6"/>
        <v>High</v>
      </c>
      <c r="O430" s="73" t="str">
        <f>IF(OR(L430="P417",AND(H430&gt;=0.7,G430=0)),"REVIEW","STANDARD")</f>
        <v>STANDARD</v>
      </c>
    </row>
    <row r="431" spans="1:15">
      <c r="A431" s="42" t="s">
        <v>767</v>
      </c>
      <c r="B431" s="61" t="s">
        <v>342</v>
      </c>
      <c r="C431" s="43" t="s">
        <v>261</v>
      </c>
      <c r="D431" s="43" t="s">
        <v>244</v>
      </c>
      <c r="E431" s="43" t="s">
        <v>349</v>
      </c>
      <c r="F431" s="43" t="s">
        <v>347</v>
      </c>
      <c r="G431" s="43">
        <v>0</v>
      </c>
      <c r="H431" s="53">
        <v>0.50271636937423836</v>
      </c>
      <c r="I431" s="43">
        <v>650</v>
      </c>
      <c r="J431" s="53">
        <v>0.1877346683354193</v>
      </c>
      <c r="K431" s="58">
        <f>--(H431&gt;='01_PARAMETERS'!$B$7)</f>
        <v>0</v>
      </c>
      <c r="L431" s="58" t="str">
        <f>IF(J431&gt;='01_PARAMETERS'!$B$8,"P418",IF(J431&gt;=0.7,"P419",IF(J431&gt;=0.4,"P420","P421")))</f>
        <v>P421</v>
      </c>
      <c r="M431" s="58" t="str">
        <f>IF(AND(H431&gt;='01_PARAMETERS'!$B$7,F431="High-potential omnichannel"),"Hybrid sequence",IF(H431&gt;='01_PARAMETERS'!$B$7,"Remote call",IF(J431&gt;=0.7,"Approved email","Monitor")))</f>
        <v>Monitor</v>
      </c>
      <c r="N431" s="58" t="str">
        <f t="shared" si="6"/>
        <v>Medium</v>
      </c>
      <c r="O431" s="73" t="str">
        <f>IF(OR(L431="P418",AND(H431&gt;=0.7,G431=0)),"REVIEW","STANDARD")</f>
        <v>STANDARD</v>
      </c>
    </row>
    <row r="432" spans="1:15">
      <c r="A432" s="42" t="s">
        <v>768</v>
      </c>
      <c r="B432" s="61" t="s">
        <v>342</v>
      </c>
      <c r="C432" s="43" t="s">
        <v>314</v>
      </c>
      <c r="D432" s="43" t="s">
        <v>312</v>
      </c>
      <c r="E432" s="43" t="s">
        <v>343</v>
      </c>
      <c r="F432" s="43" t="s">
        <v>344</v>
      </c>
      <c r="G432" s="43">
        <v>0</v>
      </c>
      <c r="H432" s="53">
        <v>0.52854209283767861</v>
      </c>
      <c r="I432" s="43">
        <v>632</v>
      </c>
      <c r="J432" s="53">
        <v>0.21026282853566958</v>
      </c>
      <c r="K432" s="58">
        <f>--(H432&gt;='01_PARAMETERS'!$B$7)</f>
        <v>0</v>
      </c>
      <c r="L432" s="58" t="str">
        <f>IF(J432&gt;='01_PARAMETERS'!$B$8,"P419",IF(J432&gt;=0.7,"P420",IF(J432&gt;=0.4,"P421","P422")))</f>
        <v>P422</v>
      </c>
      <c r="M432" s="58" t="str">
        <f>IF(AND(H432&gt;='01_PARAMETERS'!$B$7,F432="High-potential omnichannel"),"Hybrid sequence",IF(H432&gt;='01_PARAMETERS'!$B$7,"Remote call",IF(J432&gt;=0.7,"Approved email","Monitor")))</f>
        <v>Monitor</v>
      </c>
      <c r="N432" s="58" t="str">
        <f t="shared" si="6"/>
        <v>Medium</v>
      </c>
      <c r="O432" s="73" t="str">
        <f>IF(OR(L432="P419",AND(H432&gt;=0.7,G432=0)),"REVIEW","STANDARD")</f>
        <v>STANDARD</v>
      </c>
    </row>
    <row r="433" spans="1:15">
      <c r="A433" s="42" t="s">
        <v>769</v>
      </c>
      <c r="B433" s="61" t="s">
        <v>342</v>
      </c>
      <c r="C433" s="43" t="s">
        <v>264</v>
      </c>
      <c r="D433" s="43" t="s">
        <v>263</v>
      </c>
      <c r="E433" s="43" t="s">
        <v>353</v>
      </c>
      <c r="F433" s="43" t="s">
        <v>350</v>
      </c>
      <c r="G433" s="43">
        <v>1</v>
      </c>
      <c r="H433" s="53">
        <v>0.82161777850924478</v>
      </c>
      <c r="I433" s="43">
        <v>213</v>
      </c>
      <c r="J433" s="53">
        <v>0.73466833541927401</v>
      </c>
      <c r="K433" s="58">
        <f>--(H433&gt;='01_PARAMETERS'!$B$7)</f>
        <v>1</v>
      </c>
      <c r="L433" s="58" t="str">
        <f>IF(J433&gt;='01_PARAMETERS'!$B$8,"P420",IF(J433&gt;=0.7,"P421",IF(J433&gt;=0.4,"P422","P423")))</f>
        <v>P421</v>
      </c>
      <c r="M433" s="58" t="str">
        <f>IF(AND(H433&gt;='01_PARAMETERS'!$B$7,F433="High-potential omnichannel"),"Hybrid sequence",IF(H433&gt;='01_PARAMETERS'!$B$7,"Remote call",IF(J433&gt;=0.7,"Approved email","Monitor")))</f>
        <v>Hybrid sequence</v>
      </c>
      <c r="N433" s="58" t="str">
        <f t="shared" si="6"/>
        <v>Very high</v>
      </c>
      <c r="O433" s="73" t="str">
        <f>IF(OR(L433="P420",AND(H433&gt;=0.7,G433=0)),"REVIEW","STANDARD")</f>
        <v>STANDARD</v>
      </c>
    </row>
    <row r="434" spans="1:15">
      <c r="A434" s="42" t="s">
        <v>770</v>
      </c>
      <c r="B434" s="61" t="s">
        <v>342</v>
      </c>
      <c r="C434" s="43" t="s">
        <v>310</v>
      </c>
      <c r="D434" s="43" t="s">
        <v>308</v>
      </c>
      <c r="E434" s="43" t="s">
        <v>346</v>
      </c>
      <c r="F434" s="43" t="s">
        <v>344</v>
      </c>
      <c r="G434" s="43">
        <v>1</v>
      </c>
      <c r="H434" s="53">
        <v>0.87251791170503501</v>
      </c>
      <c r="I434" s="43">
        <v>122</v>
      </c>
      <c r="J434" s="53">
        <v>0.84856070087609514</v>
      </c>
      <c r="K434" s="58">
        <f>--(H434&gt;='01_PARAMETERS'!$B$7)</f>
        <v>1</v>
      </c>
      <c r="L434" s="58" t="str">
        <f>IF(J434&gt;='01_PARAMETERS'!$B$8,"P421",IF(J434&gt;=0.7,"P422",IF(J434&gt;=0.4,"P423","P424")))</f>
        <v>P422</v>
      </c>
      <c r="M434" s="58" t="str">
        <f>IF(AND(H434&gt;='01_PARAMETERS'!$B$7,F434="High-potential omnichannel"),"Hybrid sequence",IF(H434&gt;='01_PARAMETERS'!$B$7,"Remote call",IF(J434&gt;=0.7,"Approved email","Monitor")))</f>
        <v>Remote call</v>
      </c>
      <c r="N434" s="58" t="str">
        <f t="shared" si="6"/>
        <v>Very high</v>
      </c>
      <c r="O434" s="73" t="str">
        <f>IF(OR(L434="P421",AND(H434&gt;=0.7,G434=0)),"REVIEW","STANDARD")</f>
        <v>STANDARD</v>
      </c>
    </row>
    <row r="435" spans="1:15">
      <c r="A435" s="42" t="s">
        <v>771</v>
      </c>
      <c r="B435" s="61" t="s">
        <v>342</v>
      </c>
      <c r="C435" s="43" t="s">
        <v>280</v>
      </c>
      <c r="D435" s="43" t="s">
        <v>281</v>
      </c>
      <c r="E435" s="43" t="s">
        <v>369</v>
      </c>
      <c r="F435" s="43" t="s">
        <v>350</v>
      </c>
      <c r="G435" s="43">
        <v>0</v>
      </c>
      <c r="H435" s="53">
        <v>0.55980365183035508</v>
      </c>
      <c r="I435" s="43">
        <v>592</v>
      </c>
      <c r="J435" s="53">
        <v>0.26032540675844806</v>
      </c>
      <c r="K435" s="58">
        <f>--(H435&gt;='01_PARAMETERS'!$B$7)</f>
        <v>0</v>
      </c>
      <c r="L435" s="58" t="str">
        <f>IF(J435&gt;='01_PARAMETERS'!$B$8,"P422",IF(J435&gt;=0.7,"P423",IF(J435&gt;=0.4,"P424","P425")))</f>
        <v>P425</v>
      </c>
      <c r="M435" s="58" t="str">
        <f>IF(AND(H435&gt;='01_PARAMETERS'!$B$7,F435="High-potential omnichannel"),"Hybrid sequence",IF(H435&gt;='01_PARAMETERS'!$B$7,"Remote call",IF(J435&gt;=0.7,"Approved email","Monitor")))</f>
        <v>Monitor</v>
      </c>
      <c r="N435" s="58" t="str">
        <f t="shared" si="6"/>
        <v>Medium</v>
      </c>
      <c r="O435" s="73" t="str">
        <f>IF(OR(L435="P422",AND(H435&gt;=0.7,G435=0)),"REVIEW","STANDARD")</f>
        <v>STANDARD</v>
      </c>
    </row>
    <row r="436" spans="1:15">
      <c r="A436" s="42" t="s">
        <v>772</v>
      </c>
      <c r="B436" s="61" t="s">
        <v>342</v>
      </c>
      <c r="C436" s="43" t="s">
        <v>280</v>
      </c>
      <c r="D436" s="43" t="s">
        <v>281</v>
      </c>
      <c r="E436" s="43" t="s">
        <v>349</v>
      </c>
      <c r="F436" s="43" t="s">
        <v>344</v>
      </c>
      <c r="G436" s="43">
        <v>0</v>
      </c>
      <c r="H436" s="53">
        <v>0.68293133495866476</v>
      </c>
      <c r="I436" s="43">
        <v>434</v>
      </c>
      <c r="J436" s="53">
        <v>0.45807259073842299</v>
      </c>
      <c r="K436" s="58">
        <f>--(H436&gt;='01_PARAMETERS'!$B$7)</f>
        <v>0</v>
      </c>
      <c r="L436" s="58" t="str">
        <f>IF(J436&gt;='01_PARAMETERS'!$B$8,"P423",IF(J436&gt;=0.7,"P424",IF(J436&gt;=0.4,"P425","P426")))</f>
        <v>P425</v>
      </c>
      <c r="M436" s="58" t="str">
        <f>IF(AND(H436&gt;='01_PARAMETERS'!$B$7,F436="High-potential omnichannel"),"Hybrid sequence",IF(H436&gt;='01_PARAMETERS'!$B$7,"Remote call",IF(J436&gt;=0.7,"Approved email","Monitor")))</f>
        <v>Monitor</v>
      </c>
      <c r="N436" s="58" t="str">
        <f t="shared" si="6"/>
        <v>High</v>
      </c>
      <c r="O436" s="73" t="str">
        <f>IF(OR(L436="P423",AND(H436&gt;=0.7,G436=0)),"REVIEW","STANDARD")</f>
        <v>STANDARD</v>
      </c>
    </row>
    <row r="437" spans="1:15">
      <c r="A437" s="42" t="s">
        <v>773</v>
      </c>
      <c r="B437" s="61" t="s">
        <v>342</v>
      </c>
      <c r="C437" s="43" t="s">
        <v>302</v>
      </c>
      <c r="D437" s="43" t="s">
        <v>303</v>
      </c>
      <c r="E437" s="43" t="s">
        <v>353</v>
      </c>
      <c r="F437" s="43" t="s">
        <v>347</v>
      </c>
      <c r="G437" s="43">
        <v>0</v>
      </c>
      <c r="H437" s="53">
        <v>0.44227976438962424</v>
      </c>
      <c r="I437" s="43">
        <v>691</v>
      </c>
      <c r="J437" s="53">
        <v>0.1364205256570713</v>
      </c>
      <c r="K437" s="58">
        <f>--(H437&gt;='01_PARAMETERS'!$B$7)</f>
        <v>0</v>
      </c>
      <c r="L437" s="58" t="str">
        <f>IF(J437&gt;='01_PARAMETERS'!$B$8,"P424",IF(J437&gt;=0.7,"P425",IF(J437&gt;=0.4,"P426","P427")))</f>
        <v>P427</v>
      </c>
      <c r="M437" s="58" t="str">
        <f>IF(AND(H437&gt;='01_PARAMETERS'!$B$7,F437="High-potential omnichannel"),"Hybrid sequence",IF(H437&gt;='01_PARAMETERS'!$B$7,"Remote call",IF(J437&gt;=0.7,"Approved email","Monitor")))</f>
        <v>Monitor</v>
      </c>
      <c r="N437" s="58" t="str">
        <f t="shared" si="6"/>
        <v>Medium</v>
      </c>
      <c r="O437" s="73" t="str">
        <f>IF(OR(L437="P424",AND(H437&gt;=0.7,G437=0)),"REVIEW","STANDARD")</f>
        <v>STANDARD</v>
      </c>
    </row>
    <row r="438" spans="1:15">
      <c r="A438" s="42" t="s">
        <v>774</v>
      </c>
      <c r="B438" s="61" t="s">
        <v>342</v>
      </c>
      <c r="C438" s="43" t="s">
        <v>291</v>
      </c>
      <c r="D438" s="43" t="s">
        <v>286</v>
      </c>
      <c r="E438" s="43" t="s">
        <v>343</v>
      </c>
      <c r="F438" s="43" t="s">
        <v>350</v>
      </c>
      <c r="G438" s="43">
        <v>1</v>
      </c>
      <c r="H438" s="53">
        <v>0.90006969622178545</v>
      </c>
      <c r="I438" s="43">
        <v>76</v>
      </c>
      <c r="J438" s="53">
        <v>0.90613266583229035</v>
      </c>
      <c r="K438" s="58">
        <f>--(H438&gt;='01_PARAMETERS'!$B$7)</f>
        <v>1</v>
      </c>
      <c r="L438" s="58" t="str">
        <f>IF(J438&gt;='01_PARAMETERS'!$B$8,"P425",IF(J438&gt;=0.7,"P426",IF(J438&gt;=0.4,"P427","P428")))</f>
        <v>P425</v>
      </c>
      <c r="M438" s="58" t="str">
        <f>IF(AND(H438&gt;='01_PARAMETERS'!$B$7,F438="High-potential omnichannel"),"Hybrid sequence",IF(H438&gt;='01_PARAMETERS'!$B$7,"Remote call",IF(J438&gt;=0.7,"Approved email","Monitor")))</f>
        <v>Hybrid sequence</v>
      </c>
      <c r="N438" s="58" t="str">
        <f t="shared" si="6"/>
        <v>Very high</v>
      </c>
      <c r="O438" s="73" t="str">
        <f>IF(OR(L438="P425",AND(H438&gt;=0.7,G438=0)),"REVIEW","STANDARD")</f>
        <v>REVIEW</v>
      </c>
    </row>
    <row r="439" spans="1:15">
      <c r="A439" s="42" t="s">
        <v>775</v>
      </c>
      <c r="B439" s="61" t="s">
        <v>342</v>
      </c>
      <c r="C439" s="43" t="s">
        <v>289</v>
      </c>
      <c r="D439" s="43" t="s">
        <v>286</v>
      </c>
      <c r="E439" s="43" t="s">
        <v>369</v>
      </c>
      <c r="F439" s="43" t="s">
        <v>347</v>
      </c>
      <c r="G439" s="43">
        <v>1</v>
      </c>
      <c r="H439" s="53">
        <v>0.79233366238475367</v>
      </c>
      <c r="I439" s="43">
        <v>266</v>
      </c>
      <c r="J439" s="53">
        <v>0.66833541927409268</v>
      </c>
      <c r="K439" s="58">
        <f>--(H439&gt;='01_PARAMETERS'!$B$7)</f>
        <v>1</v>
      </c>
      <c r="L439" s="58" t="str">
        <f>IF(J439&gt;='01_PARAMETERS'!$B$8,"P426",IF(J439&gt;=0.7,"P427",IF(J439&gt;=0.4,"P428","P429")))</f>
        <v>P428</v>
      </c>
      <c r="M439" s="58" t="str">
        <f>IF(AND(H439&gt;='01_PARAMETERS'!$B$7,F439="High-potential omnichannel"),"Hybrid sequence",IF(H439&gt;='01_PARAMETERS'!$B$7,"Remote call",IF(J439&gt;=0.7,"Approved email","Monitor")))</f>
        <v>Remote call</v>
      </c>
      <c r="N439" s="58" t="str">
        <f t="shared" si="6"/>
        <v>High</v>
      </c>
      <c r="O439" s="73" t="str">
        <f>IF(OR(L439="P426",AND(H439&gt;=0.7,G439=0)),"REVIEW","STANDARD")</f>
        <v>STANDARD</v>
      </c>
    </row>
    <row r="440" spans="1:15">
      <c r="A440" s="42" t="s">
        <v>776</v>
      </c>
      <c r="B440" s="61" t="s">
        <v>342</v>
      </c>
      <c r="C440" s="43" t="s">
        <v>306</v>
      </c>
      <c r="D440" s="43" t="s">
        <v>303</v>
      </c>
      <c r="E440" s="43" t="s">
        <v>353</v>
      </c>
      <c r="F440" s="43" t="s">
        <v>344</v>
      </c>
      <c r="G440" s="43">
        <v>1</v>
      </c>
      <c r="H440" s="53">
        <v>0.55807519179239706</v>
      </c>
      <c r="I440" s="43">
        <v>594</v>
      </c>
      <c r="J440" s="53">
        <v>0.25782227784730916</v>
      </c>
      <c r="K440" s="58">
        <f>--(H440&gt;='01_PARAMETERS'!$B$7)</f>
        <v>0</v>
      </c>
      <c r="L440" s="58" t="str">
        <f>IF(J440&gt;='01_PARAMETERS'!$B$8,"P427",IF(J440&gt;=0.7,"P428",IF(J440&gt;=0.4,"P429","P430")))</f>
        <v>P430</v>
      </c>
      <c r="M440" s="58" t="str">
        <f>IF(AND(H440&gt;='01_PARAMETERS'!$B$7,F440="High-potential omnichannel"),"Hybrid sequence",IF(H440&gt;='01_PARAMETERS'!$B$7,"Remote call",IF(J440&gt;=0.7,"Approved email","Monitor")))</f>
        <v>Monitor</v>
      </c>
      <c r="N440" s="58" t="str">
        <f t="shared" si="6"/>
        <v>Medium</v>
      </c>
      <c r="O440" s="73" t="str">
        <f>IF(OR(L440="P427",AND(H440&gt;=0.7,G440=0)),"REVIEW","STANDARD")</f>
        <v>STANDARD</v>
      </c>
    </row>
    <row r="441" spans="1:15">
      <c r="A441" s="42" t="s">
        <v>777</v>
      </c>
      <c r="B441" s="61" t="s">
        <v>342</v>
      </c>
      <c r="C441" s="43" t="s">
        <v>309</v>
      </c>
      <c r="D441" s="43" t="s">
        <v>308</v>
      </c>
      <c r="E441" s="43" t="s">
        <v>346</v>
      </c>
      <c r="F441" s="43" t="s">
        <v>347</v>
      </c>
      <c r="G441" s="43">
        <v>1</v>
      </c>
      <c r="H441" s="53">
        <v>0.85064285798215722</v>
      </c>
      <c r="I441" s="43">
        <v>155</v>
      </c>
      <c r="J441" s="53">
        <v>0.80725907384230289</v>
      </c>
      <c r="K441" s="58">
        <f>--(H441&gt;='01_PARAMETERS'!$B$7)</f>
        <v>1</v>
      </c>
      <c r="L441" s="58" t="str">
        <f>IF(J441&gt;='01_PARAMETERS'!$B$8,"P428",IF(J441&gt;=0.7,"P429",IF(J441&gt;=0.4,"P430","P431")))</f>
        <v>P429</v>
      </c>
      <c r="M441" s="58" t="str">
        <f>IF(AND(H441&gt;='01_PARAMETERS'!$B$7,F441="High-potential omnichannel"),"Hybrid sequence",IF(H441&gt;='01_PARAMETERS'!$B$7,"Remote call",IF(J441&gt;=0.7,"Approved email","Monitor")))</f>
        <v>Remote call</v>
      </c>
      <c r="N441" s="58" t="str">
        <f t="shared" si="6"/>
        <v>Very high</v>
      </c>
      <c r="O441" s="73" t="str">
        <f>IF(OR(L441="P428",AND(H441&gt;=0.7,G441=0)),"REVIEW","STANDARD")</f>
        <v>STANDARD</v>
      </c>
    </row>
    <row r="442" spans="1:15">
      <c r="A442" s="42" t="s">
        <v>778</v>
      </c>
      <c r="B442" s="61" t="s">
        <v>342</v>
      </c>
      <c r="C442" s="43" t="s">
        <v>258</v>
      </c>
      <c r="D442" s="43" t="s">
        <v>244</v>
      </c>
      <c r="E442" s="43" t="s">
        <v>353</v>
      </c>
      <c r="F442" s="43" t="s">
        <v>350</v>
      </c>
      <c r="G442" s="43">
        <v>0</v>
      </c>
      <c r="H442" s="53">
        <v>0.62603279701555803</v>
      </c>
      <c r="I442" s="43">
        <v>516</v>
      </c>
      <c r="J442" s="53">
        <v>0.35544430538172711</v>
      </c>
      <c r="K442" s="58">
        <f>--(H442&gt;='01_PARAMETERS'!$B$7)</f>
        <v>0</v>
      </c>
      <c r="L442" s="58" t="str">
        <f>IF(J442&gt;='01_PARAMETERS'!$B$8,"P429",IF(J442&gt;=0.7,"P430",IF(J442&gt;=0.4,"P431","P432")))</f>
        <v>P432</v>
      </c>
      <c r="M442" s="58" t="str">
        <f>IF(AND(H442&gt;='01_PARAMETERS'!$B$7,F442="High-potential omnichannel"),"Hybrid sequence",IF(H442&gt;='01_PARAMETERS'!$B$7,"Remote call",IF(J442&gt;=0.7,"Approved email","Monitor")))</f>
        <v>Monitor</v>
      </c>
      <c r="N442" s="58" t="str">
        <f t="shared" si="6"/>
        <v>High</v>
      </c>
      <c r="O442" s="73" t="str">
        <f>IF(OR(L442="P429",AND(H442&gt;=0.7,G442=0)),"REVIEW","STANDARD")</f>
        <v>STANDARD</v>
      </c>
    </row>
    <row r="443" spans="1:15">
      <c r="A443" s="42" t="s">
        <v>779</v>
      </c>
      <c r="B443" s="61" t="s">
        <v>342</v>
      </c>
      <c r="C443" s="43" t="s">
        <v>296</v>
      </c>
      <c r="D443" s="43" t="s">
        <v>295</v>
      </c>
      <c r="E443" s="43" t="s">
        <v>343</v>
      </c>
      <c r="F443" s="43" t="s">
        <v>350</v>
      </c>
      <c r="G443" s="43">
        <v>1</v>
      </c>
      <c r="H443" s="53">
        <v>0.53192829758362981</v>
      </c>
      <c r="I443" s="43">
        <v>627</v>
      </c>
      <c r="J443" s="53">
        <v>0.2165206508135169</v>
      </c>
      <c r="K443" s="58">
        <f>--(H443&gt;='01_PARAMETERS'!$B$7)</f>
        <v>0</v>
      </c>
      <c r="L443" s="58" t="str">
        <f>IF(J443&gt;='01_PARAMETERS'!$B$8,"P430",IF(J443&gt;=0.7,"P431",IF(J443&gt;=0.4,"P432","P433")))</f>
        <v>P433</v>
      </c>
      <c r="M443" s="58" t="str">
        <f>IF(AND(H443&gt;='01_PARAMETERS'!$B$7,F443="High-potential omnichannel"),"Hybrid sequence",IF(H443&gt;='01_PARAMETERS'!$B$7,"Remote call",IF(J443&gt;=0.7,"Approved email","Monitor")))</f>
        <v>Monitor</v>
      </c>
      <c r="N443" s="58" t="str">
        <f t="shared" si="6"/>
        <v>Medium</v>
      </c>
      <c r="O443" s="73" t="str">
        <f>IF(OR(L443="P430",AND(H443&gt;=0.7,G443=0)),"REVIEW","STANDARD")</f>
        <v>STANDARD</v>
      </c>
    </row>
    <row r="444" spans="1:15">
      <c r="A444" s="42" t="s">
        <v>780</v>
      </c>
      <c r="B444" s="61" t="s">
        <v>342</v>
      </c>
      <c r="C444" s="43" t="s">
        <v>314</v>
      </c>
      <c r="D444" s="43" t="s">
        <v>312</v>
      </c>
      <c r="E444" s="43" t="s">
        <v>346</v>
      </c>
      <c r="F444" s="43" t="s">
        <v>344</v>
      </c>
      <c r="G444" s="43">
        <v>0</v>
      </c>
      <c r="H444" s="53">
        <v>0.42177018087404128</v>
      </c>
      <c r="I444" s="43">
        <v>703</v>
      </c>
      <c r="J444" s="53">
        <v>0.12140175219023774</v>
      </c>
      <c r="K444" s="58">
        <f>--(H444&gt;='01_PARAMETERS'!$B$7)</f>
        <v>0</v>
      </c>
      <c r="L444" s="58" t="str">
        <f>IF(J444&gt;='01_PARAMETERS'!$B$8,"P431",IF(J444&gt;=0.7,"P432",IF(J444&gt;=0.4,"P433","P434")))</f>
        <v>P434</v>
      </c>
      <c r="M444" s="58" t="str">
        <f>IF(AND(H444&gt;='01_PARAMETERS'!$B$7,F444="High-potential omnichannel"),"Hybrid sequence",IF(H444&gt;='01_PARAMETERS'!$B$7,"Remote call",IF(J444&gt;=0.7,"Approved email","Monitor")))</f>
        <v>Monitor</v>
      </c>
      <c r="N444" s="58" t="str">
        <f t="shared" si="6"/>
        <v>Medium</v>
      </c>
      <c r="O444" s="73" t="str">
        <f>IF(OR(L444="P431",AND(H444&gt;=0.7,G444=0)),"REVIEW","STANDARD")</f>
        <v>STANDARD</v>
      </c>
    </row>
    <row r="445" spans="1:15">
      <c r="A445" s="42" t="s">
        <v>781</v>
      </c>
      <c r="B445" s="61" t="s">
        <v>342</v>
      </c>
      <c r="C445" s="43" t="s">
        <v>299</v>
      </c>
      <c r="D445" s="43" t="s">
        <v>298</v>
      </c>
      <c r="E445" s="43" t="s">
        <v>353</v>
      </c>
      <c r="F445" s="43" t="s">
        <v>350</v>
      </c>
      <c r="G445" s="43">
        <v>1</v>
      </c>
      <c r="H445" s="53">
        <v>0.92436787964072453</v>
      </c>
      <c r="I445" s="43">
        <v>38</v>
      </c>
      <c r="J445" s="53">
        <v>0.95369211514392993</v>
      </c>
      <c r="K445" s="58">
        <f>--(H445&gt;='01_PARAMETERS'!$B$7)</f>
        <v>1</v>
      </c>
      <c r="L445" s="58" t="str">
        <f>IF(J445&gt;='01_PARAMETERS'!$B$8,"P432",IF(J445&gt;=0.7,"P433",IF(J445&gt;=0.4,"P434","P435")))</f>
        <v>P432</v>
      </c>
      <c r="M445" s="58" t="str">
        <f>IF(AND(H445&gt;='01_PARAMETERS'!$B$7,F445="High-potential omnichannel"),"Hybrid sequence",IF(H445&gt;='01_PARAMETERS'!$B$7,"Remote call",IF(J445&gt;=0.7,"Approved email","Monitor")))</f>
        <v>Hybrid sequence</v>
      </c>
      <c r="N445" s="58" t="str">
        <f t="shared" si="6"/>
        <v>Very high</v>
      </c>
      <c r="O445" s="73" t="str">
        <f>IF(OR(L445="P432",AND(H445&gt;=0.7,G445=0)),"REVIEW","STANDARD")</f>
        <v>REVIEW</v>
      </c>
    </row>
    <row r="446" spans="1:15">
      <c r="A446" s="42" t="s">
        <v>782</v>
      </c>
      <c r="B446" s="61" t="s">
        <v>342</v>
      </c>
      <c r="C446" s="43" t="s">
        <v>258</v>
      </c>
      <c r="D446" s="43" t="s">
        <v>244</v>
      </c>
      <c r="E446" s="43" t="s">
        <v>349</v>
      </c>
      <c r="F446" s="43" t="s">
        <v>350</v>
      </c>
      <c r="G446" s="43">
        <v>0</v>
      </c>
      <c r="H446" s="53">
        <v>0.78356824517545631</v>
      </c>
      <c r="I446" s="43">
        <v>285</v>
      </c>
      <c r="J446" s="53">
        <v>0.64455569461827289</v>
      </c>
      <c r="K446" s="58">
        <f>--(H446&gt;='01_PARAMETERS'!$B$7)</f>
        <v>1</v>
      </c>
      <c r="L446" s="58" t="str">
        <f>IF(J446&gt;='01_PARAMETERS'!$B$8,"P433",IF(J446&gt;=0.7,"P434",IF(J446&gt;=0.4,"P435","P436")))</f>
        <v>P435</v>
      </c>
      <c r="M446" s="58" t="str">
        <f>IF(AND(H446&gt;='01_PARAMETERS'!$B$7,F446="High-potential omnichannel"),"Hybrid sequence",IF(H446&gt;='01_PARAMETERS'!$B$7,"Remote call",IF(J446&gt;=0.7,"Approved email","Monitor")))</f>
        <v>Hybrid sequence</v>
      </c>
      <c r="N446" s="58" t="str">
        <f t="shared" si="6"/>
        <v>High</v>
      </c>
      <c r="O446" s="73" t="str">
        <f>IF(OR(L446="P433",AND(H446&gt;=0.7,G446=0)),"REVIEW","STANDARD")</f>
        <v>REVIEW</v>
      </c>
    </row>
    <row r="447" spans="1:15">
      <c r="A447" s="42" t="s">
        <v>783</v>
      </c>
      <c r="B447" s="61" t="s">
        <v>342</v>
      </c>
      <c r="C447" s="43" t="s">
        <v>282</v>
      </c>
      <c r="D447" s="43" t="s">
        <v>281</v>
      </c>
      <c r="E447" s="43" t="s">
        <v>353</v>
      </c>
      <c r="F447" s="43" t="s">
        <v>350</v>
      </c>
      <c r="G447" s="43">
        <v>1</v>
      </c>
      <c r="H447" s="53">
        <v>0.81917939855718014</v>
      </c>
      <c r="I447" s="43">
        <v>220</v>
      </c>
      <c r="J447" s="53">
        <v>0.72590738423028789</v>
      </c>
      <c r="K447" s="58">
        <f>--(H447&gt;='01_PARAMETERS'!$B$7)</f>
        <v>1</v>
      </c>
      <c r="L447" s="58" t="str">
        <f>IF(J447&gt;='01_PARAMETERS'!$B$8,"P434",IF(J447&gt;=0.7,"P435",IF(J447&gt;=0.4,"P436","P437")))</f>
        <v>P435</v>
      </c>
      <c r="M447" s="58" t="str">
        <f>IF(AND(H447&gt;='01_PARAMETERS'!$B$7,F447="High-potential omnichannel"),"Hybrid sequence",IF(H447&gt;='01_PARAMETERS'!$B$7,"Remote call",IF(J447&gt;=0.7,"Approved email","Monitor")))</f>
        <v>Hybrid sequence</v>
      </c>
      <c r="N447" s="58" t="str">
        <f t="shared" si="6"/>
        <v>Very high</v>
      </c>
      <c r="O447" s="73" t="str">
        <f>IF(OR(L447="P434",AND(H447&gt;=0.7,G447=0)),"REVIEW","STANDARD")</f>
        <v>STANDARD</v>
      </c>
    </row>
    <row r="448" spans="1:15">
      <c r="A448" s="42" t="s">
        <v>784</v>
      </c>
      <c r="B448" s="61" t="s">
        <v>342</v>
      </c>
      <c r="C448" s="43" t="s">
        <v>280</v>
      </c>
      <c r="D448" s="43" t="s">
        <v>281</v>
      </c>
      <c r="E448" s="43" t="s">
        <v>346</v>
      </c>
      <c r="F448" s="43" t="s">
        <v>350</v>
      </c>
      <c r="G448" s="43">
        <v>0</v>
      </c>
      <c r="H448" s="53">
        <v>0.57583893115509011</v>
      </c>
      <c r="I448" s="43">
        <v>570</v>
      </c>
      <c r="J448" s="53">
        <v>0.28785982478097627</v>
      </c>
      <c r="K448" s="58">
        <f>--(H448&gt;='01_PARAMETERS'!$B$7)</f>
        <v>0</v>
      </c>
      <c r="L448" s="58" t="str">
        <f>IF(J448&gt;='01_PARAMETERS'!$B$8,"P435",IF(J448&gt;=0.7,"P436",IF(J448&gt;=0.4,"P437","P438")))</f>
        <v>P438</v>
      </c>
      <c r="M448" s="58" t="str">
        <f>IF(AND(H448&gt;='01_PARAMETERS'!$B$7,F448="High-potential omnichannel"),"Hybrid sequence",IF(H448&gt;='01_PARAMETERS'!$B$7,"Remote call",IF(J448&gt;=0.7,"Approved email","Monitor")))</f>
        <v>Monitor</v>
      </c>
      <c r="N448" s="58" t="str">
        <f t="shared" si="6"/>
        <v>Medium</v>
      </c>
      <c r="O448" s="73" t="str">
        <f>IF(OR(L448="P435",AND(H448&gt;=0.7,G448=0)),"REVIEW","STANDARD")</f>
        <v>STANDARD</v>
      </c>
    </row>
    <row r="449" spans="1:15">
      <c r="A449" s="42" t="s">
        <v>785</v>
      </c>
      <c r="B449" s="61" t="s">
        <v>342</v>
      </c>
      <c r="C449" s="43" t="s">
        <v>300</v>
      </c>
      <c r="D449" s="43" t="s">
        <v>298</v>
      </c>
      <c r="E449" s="43" t="s">
        <v>353</v>
      </c>
      <c r="F449" s="43" t="s">
        <v>344</v>
      </c>
      <c r="G449" s="43">
        <v>0</v>
      </c>
      <c r="H449" s="53">
        <v>0.67356152607897246</v>
      </c>
      <c r="I449" s="43">
        <v>446</v>
      </c>
      <c r="J449" s="53">
        <v>0.44305381727158943</v>
      </c>
      <c r="K449" s="58">
        <f>--(H449&gt;='01_PARAMETERS'!$B$7)</f>
        <v>0</v>
      </c>
      <c r="L449" s="58" t="str">
        <f>IF(J449&gt;='01_PARAMETERS'!$B$8,"P436",IF(J449&gt;=0.7,"P437",IF(J449&gt;=0.4,"P438","P439")))</f>
        <v>P438</v>
      </c>
      <c r="M449" s="58" t="str">
        <f>IF(AND(H449&gt;='01_PARAMETERS'!$B$7,F449="High-potential omnichannel"),"Hybrid sequence",IF(H449&gt;='01_PARAMETERS'!$B$7,"Remote call",IF(J449&gt;=0.7,"Approved email","Monitor")))</f>
        <v>Monitor</v>
      </c>
      <c r="N449" s="58" t="str">
        <f t="shared" si="6"/>
        <v>High</v>
      </c>
      <c r="O449" s="73" t="str">
        <f>IF(OR(L449="P436",AND(H449&gt;=0.7,G449=0)),"REVIEW","STANDARD")</f>
        <v>STANDARD</v>
      </c>
    </row>
    <row r="450" spans="1:15">
      <c r="A450" s="42" t="s">
        <v>786</v>
      </c>
      <c r="B450" s="61" t="s">
        <v>342</v>
      </c>
      <c r="C450" s="43" t="s">
        <v>289</v>
      </c>
      <c r="D450" s="43" t="s">
        <v>286</v>
      </c>
      <c r="E450" s="43" t="s">
        <v>343</v>
      </c>
      <c r="F450" s="43" t="s">
        <v>350</v>
      </c>
      <c r="G450" s="43">
        <v>0</v>
      </c>
      <c r="H450" s="53">
        <v>0.35939408022602859</v>
      </c>
      <c r="I450" s="43">
        <v>739</v>
      </c>
      <c r="J450" s="53">
        <v>7.6345431789737184E-2</v>
      </c>
      <c r="K450" s="58">
        <f>--(H450&gt;='01_PARAMETERS'!$B$7)</f>
        <v>0</v>
      </c>
      <c r="L450" s="58" t="str">
        <f>IF(J450&gt;='01_PARAMETERS'!$B$8,"P437",IF(J450&gt;=0.7,"P438",IF(J450&gt;=0.4,"P439","P440")))</f>
        <v>P440</v>
      </c>
      <c r="M450" s="58" t="str">
        <f>IF(AND(H450&gt;='01_PARAMETERS'!$B$7,F450="High-potential omnichannel"),"Hybrid sequence",IF(H450&gt;='01_PARAMETERS'!$B$7,"Remote call",IF(J450&gt;=0.7,"Approved email","Monitor")))</f>
        <v>Monitor</v>
      </c>
      <c r="N450" s="58" t="str">
        <f t="shared" si="6"/>
        <v>Low</v>
      </c>
      <c r="O450" s="73" t="str">
        <f>IF(OR(L450="P437",AND(H450&gt;=0.7,G450=0)),"REVIEW","STANDARD")</f>
        <v>STANDARD</v>
      </c>
    </row>
    <row r="451" spans="1:15">
      <c r="A451" s="42" t="s">
        <v>787</v>
      </c>
      <c r="B451" s="61" t="s">
        <v>342</v>
      </c>
      <c r="C451" s="43" t="s">
        <v>304</v>
      </c>
      <c r="D451" s="43" t="s">
        <v>303</v>
      </c>
      <c r="E451" s="43" t="s">
        <v>349</v>
      </c>
      <c r="F451" s="43" t="s">
        <v>350</v>
      </c>
      <c r="G451" s="43">
        <v>0</v>
      </c>
      <c r="H451" s="53">
        <v>0.61651891521460078</v>
      </c>
      <c r="I451" s="43">
        <v>528</v>
      </c>
      <c r="J451" s="53">
        <v>0.34042553191489366</v>
      </c>
      <c r="K451" s="58">
        <f>--(H451&gt;='01_PARAMETERS'!$B$7)</f>
        <v>0</v>
      </c>
      <c r="L451" s="58" t="str">
        <f>IF(J451&gt;='01_PARAMETERS'!$B$8,"P438",IF(J451&gt;=0.7,"P439",IF(J451&gt;=0.4,"P440","P441")))</f>
        <v>P441</v>
      </c>
      <c r="M451" s="58" t="str">
        <f>IF(AND(H451&gt;='01_PARAMETERS'!$B$7,F451="High-potential omnichannel"),"Hybrid sequence",IF(H451&gt;='01_PARAMETERS'!$B$7,"Remote call",IF(J451&gt;=0.7,"Approved email","Monitor")))</f>
        <v>Monitor</v>
      </c>
      <c r="N451" s="58" t="str">
        <f t="shared" si="6"/>
        <v>High</v>
      </c>
      <c r="O451" s="73" t="str">
        <f>IF(OR(L451="P438",AND(H451&gt;=0.7,G451=0)),"REVIEW","STANDARD")</f>
        <v>STANDARD</v>
      </c>
    </row>
    <row r="452" spans="1:15">
      <c r="A452" s="42" t="s">
        <v>788</v>
      </c>
      <c r="B452" s="61" t="s">
        <v>342</v>
      </c>
      <c r="C452" s="43" t="s">
        <v>310</v>
      </c>
      <c r="D452" s="43" t="s">
        <v>308</v>
      </c>
      <c r="E452" s="43" t="s">
        <v>353</v>
      </c>
      <c r="F452" s="43" t="s">
        <v>347</v>
      </c>
      <c r="G452" s="43">
        <v>0</v>
      </c>
      <c r="H452" s="53">
        <v>0.35483775330224476</v>
      </c>
      <c r="I452" s="43">
        <v>742</v>
      </c>
      <c r="J452" s="53">
        <v>7.2590738423028767E-2</v>
      </c>
      <c r="K452" s="58">
        <f>--(H452&gt;='01_PARAMETERS'!$B$7)</f>
        <v>0</v>
      </c>
      <c r="L452" s="58" t="str">
        <f>IF(J452&gt;='01_PARAMETERS'!$B$8,"P439",IF(J452&gt;=0.7,"P440",IF(J452&gt;=0.4,"P441","P442")))</f>
        <v>P442</v>
      </c>
      <c r="M452" s="58" t="str">
        <f>IF(AND(H452&gt;='01_PARAMETERS'!$B$7,F452="High-potential omnichannel"),"Hybrid sequence",IF(H452&gt;='01_PARAMETERS'!$B$7,"Remote call",IF(J452&gt;=0.7,"Approved email","Monitor")))</f>
        <v>Monitor</v>
      </c>
      <c r="N452" s="58" t="str">
        <f t="shared" si="6"/>
        <v>Low</v>
      </c>
      <c r="O452" s="73" t="str">
        <f>IF(OR(L452="P439",AND(H452&gt;=0.7,G452=0)),"REVIEW","STANDARD")</f>
        <v>STANDARD</v>
      </c>
    </row>
    <row r="453" spans="1:15">
      <c r="A453" s="42" t="s">
        <v>789</v>
      </c>
      <c r="B453" s="61" t="s">
        <v>342</v>
      </c>
      <c r="C453" s="43" t="s">
        <v>257</v>
      </c>
      <c r="D453" s="43" t="s">
        <v>244</v>
      </c>
      <c r="E453" s="43" t="s">
        <v>369</v>
      </c>
      <c r="F453" s="43" t="s">
        <v>344</v>
      </c>
      <c r="G453" s="43">
        <v>1</v>
      </c>
      <c r="H453" s="53">
        <v>0.91091781344234324</v>
      </c>
      <c r="I453" s="43">
        <v>59</v>
      </c>
      <c r="J453" s="53">
        <v>0.92740926157697123</v>
      </c>
      <c r="K453" s="58">
        <f>--(H453&gt;='01_PARAMETERS'!$B$7)</f>
        <v>1</v>
      </c>
      <c r="L453" s="58" t="str">
        <f>IF(J453&gt;='01_PARAMETERS'!$B$8,"P440",IF(J453&gt;=0.7,"P441",IF(J453&gt;=0.4,"P442","P443")))</f>
        <v>P440</v>
      </c>
      <c r="M453" s="58" t="str">
        <f>IF(AND(H453&gt;='01_PARAMETERS'!$B$7,F453="High-potential omnichannel"),"Hybrid sequence",IF(H453&gt;='01_PARAMETERS'!$B$7,"Remote call",IF(J453&gt;=0.7,"Approved email","Monitor")))</f>
        <v>Remote call</v>
      </c>
      <c r="N453" s="58" t="str">
        <f t="shared" si="6"/>
        <v>Very high</v>
      </c>
      <c r="O453" s="73" t="str">
        <f>IF(OR(L453="P440",AND(H453&gt;=0.7,G453=0)),"REVIEW","STANDARD")</f>
        <v>REVIEW</v>
      </c>
    </row>
    <row r="454" spans="1:15">
      <c r="A454" s="42" t="s">
        <v>790</v>
      </c>
      <c r="B454" s="61" t="s">
        <v>342</v>
      </c>
      <c r="C454" s="43" t="s">
        <v>289</v>
      </c>
      <c r="D454" s="43" t="s">
        <v>286</v>
      </c>
      <c r="E454" s="43" t="s">
        <v>343</v>
      </c>
      <c r="F454" s="43" t="s">
        <v>347</v>
      </c>
      <c r="G454" s="43">
        <v>0</v>
      </c>
      <c r="H454" s="53">
        <v>0.84985805395728553</v>
      </c>
      <c r="I454" s="43">
        <v>157</v>
      </c>
      <c r="J454" s="53">
        <v>0.80475594493116398</v>
      </c>
      <c r="K454" s="58">
        <f>--(H454&gt;='01_PARAMETERS'!$B$7)</f>
        <v>1</v>
      </c>
      <c r="L454" s="58" t="str">
        <f>IF(J454&gt;='01_PARAMETERS'!$B$8,"P441",IF(J454&gt;=0.7,"P442",IF(J454&gt;=0.4,"P443","P444")))</f>
        <v>P442</v>
      </c>
      <c r="M454" s="58" t="str">
        <f>IF(AND(H454&gt;='01_PARAMETERS'!$B$7,F454="High-potential omnichannel"),"Hybrid sequence",IF(H454&gt;='01_PARAMETERS'!$B$7,"Remote call",IF(J454&gt;=0.7,"Approved email","Monitor")))</f>
        <v>Remote call</v>
      </c>
      <c r="N454" s="58" t="str">
        <f t="shared" si="6"/>
        <v>Very high</v>
      </c>
      <c r="O454" s="73" t="str">
        <f>IF(OR(L454="P441",AND(H454&gt;=0.7,G454=0)),"REVIEW","STANDARD")</f>
        <v>REVIEW</v>
      </c>
    </row>
    <row r="455" spans="1:15">
      <c r="A455" s="42" t="s">
        <v>791</v>
      </c>
      <c r="B455" s="61" t="s">
        <v>342</v>
      </c>
      <c r="C455" s="43" t="s">
        <v>307</v>
      </c>
      <c r="D455" s="43" t="s">
        <v>308</v>
      </c>
      <c r="E455" s="43" t="s">
        <v>346</v>
      </c>
      <c r="F455" s="43" t="s">
        <v>344</v>
      </c>
      <c r="G455" s="43">
        <v>0</v>
      </c>
      <c r="H455" s="53">
        <v>0.57198955050540656</v>
      </c>
      <c r="I455" s="43">
        <v>576</v>
      </c>
      <c r="J455" s="53">
        <v>0.28035043804755944</v>
      </c>
      <c r="K455" s="58">
        <f>--(H455&gt;='01_PARAMETERS'!$B$7)</f>
        <v>0</v>
      </c>
      <c r="L455" s="58" t="str">
        <f>IF(J455&gt;='01_PARAMETERS'!$B$8,"P442",IF(J455&gt;=0.7,"P443",IF(J455&gt;=0.4,"P444","P445")))</f>
        <v>P445</v>
      </c>
      <c r="M455" s="58" t="str">
        <f>IF(AND(H455&gt;='01_PARAMETERS'!$B$7,F455="High-potential omnichannel"),"Hybrid sequence",IF(H455&gt;='01_PARAMETERS'!$B$7,"Remote call",IF(J455&gt;=0.7,"Approved email","Monitor")))</f>
        <v>Monitor</v>
      </c>
      <c r="N455" s="58" t="str">
        <f t="shared" si="6"/>
        <v>Medium</v>
      </c>
      <c r="O455" s="73" t="str">
        <f>IF(OR(L455="P442",AND(H455&gt;=0.7,G455=0)),"REVIEW","STANDARD")</f>
        <v>STANDARD</v>
      </c>
    </row>
    <row r="456" spans="1:15">
      <c r="A456" s="42" t="s">
        <v>792</v>
      </c>
      <c r="B456" s="61" t="s">
        <v>342</v>
      </c>
      <c r="C456" s="43" t="s">
        <v>257</v>
      </c>
      <c r="D456" s="43" t="s">
        <v>244</v>
      </c>
      <c r="E456" s="43" t="s">
        <v>343</v>
      </c>
      <c r="F456" s="43" t="s">
        <v>347</v>
      </c>
      <c r="G456" s="43">
        <v>0</v>
      </c>
      <c r="H456" s="53">
        <v>0.63046691715775871</v>
      </c>
      <c r="I456" s="43">
        <v>505</v>
      </c>
      <c r="J456" s="53">
        <v>0.36921151439299127</v>
      </c>
      <c r="K456" s="58">
        <f>--(H456&gt;='01_PARAMETERS'!$B$7)</f>
        <v>0</v>
      </c>
      <c r="L456" s="58" t="str">
        <f>IF(J456&gt;='01_PARAMETERS'!$B$8,"P443",IF(J456&gt;=0.7,"P444",IF(J456&gt;=0.4,"P445","P446")))</f>
        <v>P446</v>
      </c>
      <c r="M456" s="58" t="str">
        <f>IF(AND(H456&gt;='01_PARAMETERS'!$B$7,F456="High-potential omnichannel"),"Hybrid sequence",IF(H456&gt;='01_PARAMETERS'!$B$7,"Remote call",IF(J456&gt;=0.7,"Approved email","Monitor")))</f>
        <v>Monitor</v>
      </c>
      <c r="N456" s="58" t="str">
        <f t="shared" si="6"/>
        <v>High</v>
      </c>
      <c r="O456" s="73" t="str">
        <f>IF(OR(L456="P443",AND(H456&gt;=0.7,G456=0)),"REVIEW","STANDARD")</f>
        <v>STANDARD</v>
      </c>
    </row>
    <row r="457" spans="1:15">
      <c r="A457" s="42" t="s">
        <v>793</v>
      </c>
      <c r="B457" s="61" t="s">
        <v>342</v>
      </c>
      <c r="C457" s="43" t="s">
        <v>284</v>
      </c>
      <c r="D457" s="43" t="s">
        <v>281</v>
      </c>
      <c r="E457" s="43" t="s">
        <v>349</v>
      </c>
      <c r="F457" s="43" t="s">
        <v>344</v>
      </c>
      <c r="G457" s="43">
        <v>0</v>
      </c>
      <c r="H457" s="53">
        <v>0.82806156480378912</v>
      </c>
      <c r="I457" s="43">
        <v>199</v>
      </c>
      <c r="J457" s="53">
        <v>0.75219023779724659</v>
      </c>
      <c r="K457" s="58">
        <f>--(H457&gt;='01_PARAMETERS'!$B$7)</f>
        <v>1</v>
      </c>
      <c r="L457" s="58" t="str">
        <f>IF(J457&gt;='01_PARAMETERS'!$B$8,"P444",IF(J457&gt;=0.7,"P445",IF(J457&gt;=0.4,"P446","P447")))</f>
        <v>P445</v>
      </c>
      <c r="M457" s="58" t="str">
        <f>IF(AND(H457&gt;='01_PARAMETERS'!$B$7,F457="High-potential omnichannel"),"Hybrid sequence",IF(H457&gt;='01_PARAMETERS'!$B$7,"Remote call",IF(J457&gt;=0.7,"Approved email","Monitor")))</f>
        <v>Remote call</v>
      </c>
      <c r="N457" s="58" t="str">
        <f t="shared" si="6"/>
        <v>Very high</v>
      </c>
      <c r="O457" s="73" t="str">
        <f>IF(OR(L457="P444",AND(H457&gt;=0.7,G457=0)),"REVIEW","STANDARD")</f>
        <v>REVIEW</v>
      </c>
    </row>
    <row r="458" spans="1:15">
      <c r="A458" s="42" t="s">
        <v>794</v>
      </c>
      <c r="B458" s="61" t="s">
        <v>342</v>
      </c>
      <c r="C458" s="43" t="s">
        <v>287</v>
      </c>
      <c r="D458" s="43" t="s">
        <v>286</v>
      </c>
      <c r="E458" s="43" t="s">
        <v>346</v>
      </c>
      <c r="F458" s="43" t="s">
        <v>344</v>
      </c>
      <c r="G458" s="43">
        <v>0</v>
      </c>
      <c r="H458" s="53">
        <v>0.53967594931033369</v>
      </c>
      <c r="I458" s="43">
        <v>618</v>
      </c>
      <c r="J458" s="53">
        <v>0.22778473091364204</v>
      </c>
      <c r="K458" s="58">
        <f>--(H458&gt;='01_PARAMETERS'!$B$7)</f>
        <v>0</v>
      </c>
      <c r="L458" s="58" t="str">
        <f>IF(J458&gt;='01_PARAMETERS'!$B$8,"P445",IF(J458&gt;=0.7,"P446",IF(J458&gt;=0.4,"P447","P448")))</f>
        <v>P448</v>
      </c>
      <c r="M458" s="58" t="str">
        <f>IF(AND(H458&gt;='01_PARAMETERS'!$B$7,F458="High-potential omnichannel"),"Hybrid sequence",IF(H458&gt;='01_PARAMETERS'!$B$7,"Remote call",IF(J458&gt;=0.7,"Approved email","Monitor")))</f>
        <v>Monitor</v>
      </c>
      <c r="N458" s="58" t="str">
        <f t="shared" si="6"/>
        <v>Medium</v>
      </c>
      <c r="O458" s="73" t="str">
        <f>IF(OR(L458="P445",AND(H458&gt;=0.7,G458=0)),"REVIEW","STANDARD")</f>
        <v>STANDARD</v>
      </c>
    </row>
    <row r="459" spans="1:15">
      <c r="A459" s="42" t="s">
        <v>795</v>
      </c>
      <c r="B459" s="61" t="s">
        <v>342</v>
      </c>
      <c r="C459" s="43" t="s">
        <v>277</v>
      </c>
      <c r="D459" s="43" t="s">
        <v>276</v>
      </c>
      <c r="E459" s="43" t="s">
        <v>353</v>
      </c>
      <c r="F459" s="43" t="s">
        <v>350</v>
      </c>
      <c r="G459" s="43">
        <v>0</v>
      </c>
      <c r="H459" s="53">
        <v>0.82996888495462129</v>
      </c>
      <c r="I459" s="43">
        <v>196</v>
      </c>
      <c r="J459" s="53">
        <v>0.755944931163955</v>
      </c>
      <c r="K459" s="58">
        <f>--(H459&gt;='01_PARAMETERS'!$B$7)</f>
        <v>1</v>
      </c>
      <c r="L459" s="58" t="str">
        <f>IF(J459&gt;='01_PARAMETERS'!$B$8,"P446",IF(J459&gt;=0.7,"P447",IF(J459&gt;=0.4,"P448","P449")))</f>
        <v>P447</v>
      </c>
      <c r="M459" s="58" t="str">
        <f>IF(AND(H459&gt;='01_PARAMETERS'!$B$7,F459="High-potential omnichannel"),"Hybrid sequence",IF(H459&gt;='01_PARAMETERS'!$B$7,"Remote call",IF(J459&gt;=0.7,"Approved email","Monitor")))</f>
        <v>Hybrid sequence</v>
      </c>
      <c r="N459" s="58" t="str">
        <f t="shared" si="6"/>
        <v>Very high</v>
      </c>
      <c r="O459" s="73" t="str">
        <f>IF(OR(L459="P446",AND(H459&gt;=0.7,G459=0)),"REVIEW","STANDARD")</f>
        <v>REVIEW</v>
      </c>
    </row>
    <row r="460" spans="1:15">
      <c r="A460" s="42" t="s">
        <v>796</v>
      </c>
      <c r="B460" s="61" t="s">
        <v>342</v>
      </c>
      <c r="C460" s="43" t="s">
        <v>261</v>
      </c>
      <c r="D460" s="43" t="s">
        <v>244</v>
      </c>
      <c r="E460" s="43" t="s">
        <v>343</v>
      </c>
      <c r="F460" s="43" t="s">
        <v>344</v>
      </c>
      <c r="G460" s="43">
        <v>0</v>
      </c>
      <c r="H460" s="53">
        <v>0.85653155386091429</v>
      </c>
      <c r="I460" s="43">
        <v>144</v>
      </c>
      <c r="J460" s="53">
        <v>0.82102628285356694</v>
      </c>
      <c r="K460" s="58">
        <f>--(H460&gt;='01_PARAMETERS'!$B$7)</f>
        <v>1</v>
      </c>
      <c r="L460" s="58" t="str">
        <f>IF(J460&gt;='01_PARAMETERS'!$B$8,"P447",IF(J460&gt;=0.7,"P448",IF(J460&gt;=0.4,"P449","P450")))</f>
        <v>P448</v>
      </c>
      <c r="M460" s="58" t="str">
        <f>IF(AND(H460&gt;='01_PARAMETERS'!$B$7,F460="High-potential omnichannel"),"Hybrid sequence",IF(H460&gt;='01_PARAMETERS'!$B$7,"Remote call",IF(J460&gt;=0.7,"Approved email","Monitor")))</f>
        <v>Remote call</v>
      </c>
      <c r="N460" s="58" t="str">
        <f t="shared" si="6"/>
        <v>Very high</v>
      </c>
      <c r="O460" s="73" t="str">
        <f>IF(OR(L460="P447",AND(H460&gt;=0.7,G460=0)),"REVIEW","STANDARD")</f>
        <v>REVIEW</v>
      </c>
    </row>
    <row r="461" spans="1:15">
      <c r="A461" s="42" t="s">
        <v>797</v>
      </c>
      <c r="B461" s="61" t="s">
        <v>342</v>
      </c>
      <c r="C461" s="43" t="s">
        <v>261</v>
      </c>
      <c r="D461" s="43" t="s">
        <v>244</v>
      </c>
      <c r="E461" s="43" t="s">
        <v>353</v>
      </c>
      <c r="F461" s="43" t="s">
        <v>347</v>
      </c>
      <c r="G461" s="43">
        <v>0</v>
      </c>
      <c r="H461" s="53">
        <v>0.56143279810092184</v>
      </c>
      <c r="I461" s="43">
        <v>588</v>
      </c>
      <c r="J461" s="53">
        <v>0.26533166458072588</v>
      </c>
      <c r="K461" s="58">
        <f>--(H461&gt;='01_PARAMETERS'!$B$7)</f>
        <v>0</v>
      </c>
      <c r="L461" s="58" t="str">
        <f>IF(J461&gt;='01_PARAMETERS'!$B$8,"P448",IF(J461&gt;=0.7,"P449",IF(J461&gt;=0.4,"P450","P451")))</f>
        <v>P451</v>
      </c>
      <c r="M461" s="58" t="str">
        <f>IF(AND(H461&gt;='01_PARAMETERS'!$B$7,F461="High-potential omnichannel"),"Hybrid sequence",IF(H461&gt;='01_PARAMETERS'!$B$7,"Remote call",IF(J461&gt;=0.7,"Approved email","Monitor")))</f>
        <v>Monitor</v>
      </c>
      <c r="N461" s="58" t="str">
        <f t="shared" si="6"/>
        <v>Medium</v>
      </c>
      <c r="O461" s="73" t="str">
        <f>IF(OR(L461="P448",AND(H461&gt;=0.7,G461=0)),"REVIEW","STANDARD")</f>
        <v>STANDARD</v>
      </c>
    </row>
    <row r="462" spans="1:15">
      <c r="A462" s="42" t="s">
        <v>798</v>
      </c>
      <c r="B462" s="61" t="s">
        <v>342</v>
      </c>
      <c r="C462" s="43" t="s">
        <v>293</v>
      </c>
      <c r="D462" s="43" t="s">
        <v>286</v>
      </c>
      <c r="E462" s="43" t="s">
        <v>369</v>
      </c>
      <c r="F462" s="43" t="s">
        <v>350</v>
      </c>
      <c r="G462" s="43">
        <v>1</v>
      </c>
      <c r="H462" s="53">
        <v>0.66930221762128206</v>
      </c>
      <c r="I462" s="43">
        <v>455</v>
      </c>
      <c r="J462" s="53">
        <v>0.43178973717146429</v>
      </c>
      <c r="K462" s="58">
        <f>--(H462&gt;='01_PARAMETERS'!$B$7)</f>
        <v>0</v>
      </c>
      <c r="L462" s="58" t="str">
        <f>IF(J462&gt;='01_PARAMETERS'!$B$8,"P449",IF(J462&gt;=0.7,"P450",IF(J462&gt;=0.4,"P451","P452")))</f>
        <v>P451</v>
      </c>
      <c r="M462" s="58" t="str">
        <f>IF(AND(H462&gt;='01_PARAMETERS'!$B$7,F462="High-potential omnichannel"),"Hybrid sequence",IF(H462&gt;='01_PARAMETERS'!$B$7,"Remote call",IF(J462&gt;=0.7,"Approved email","Monitor")))</f>
        <v>Monitor</v>
      </c>
      <c r="N462" s="58" t="str">
        <f t="shared" ref="N462:N525" si="7">IF(H462&gt;=0.8,"Very high",IF(H462&gt;=0.6,"High",IF(H462&gt;=0.4,"Medium","Low")))</f>
        <v>High</v>
      </c>
      <c r="O462" s="73" t="str">
        <f>IF(OR(L462="P449",AND(H462&gt;=0.7,G462=0)),"REVIEW","STANDARD")</f>
        <v>STANDARD</v>
      </c>
    </row>
    <row r="463" spans="1:15">
      <c r="A463" s="42" t="s">
        <v>799</v>
      </c>
      <c r="B463" s="61" t="s">
        <v>342</v>
      </c>
      <c r="C463" s="43" t="s">
        <v>264</v>
      </c>
      <c r="D463" s="43" t="s">
        <v>263</v>
      </c>
      <c r="E463" s="43" t="s">
        <v>346</v>
      </c>
      <c r="F463" s="43" t="s">
        <v>347</v>
      </c>
      <c r="G463" s="43">
        <v>1</v>
      </c>
      <c r="H463" s="53">
        <v>0.80796142025017625</v>
      </c>
      <c r="I463" s="43">
        <v>231</v>
      </c>
      <c r="J463" s="53">
        <v>0.71214017521902373</v>
      </c>
      <c r="K463" s="58">
        <f>--(H463&gt;='01_PARAMETERS'!$B$7)</f>
        <v>1</v>
      </c>
      <c r="L463" s="58" t="str">
        <f>IF(J463&gt;='01_PARAMETERS'!$B$8,"P450",IF(J463&gt;=0.7,"P451",IF(J463&gt;=0.4,"P452","P453")))</f>
        <v>P451</v>
      </c>
      <c r="M463" s="58" t="str">
        <f>IF(AND(H463&gt;='01_PARAMETERS'!$B$7,F463="High-potential omnichannel"),"Hybrid sequence",IF(H463&gt;='01_PARAMETERS'!$B$7,"Remote call",IF(J463&gt;=0.7,"Approved email","Monitor")))</f>
        <v>Remote call</v>
      </c>
      <c r="N463" s="58" t="str">
        <f t="shared" si="7"/>
        <v>Very high</v>
      </c>
      <c r="O463" s="73" t="str">
        <f>IF(OR(L463="P450",AND(H463&gt;=0.7,G463=0)),"REVIEW","STANDARD")</f>
        <v>STANDARD</v>
      </c>
    </row>
    <row r="464" spans="1:15">
      <c r="A464" s="42" t="s">
        <v>800</v>
      </c>
      <c r="B464" s="61" t="s">
        <v>342</v>
      </c>
      <c r="C464" s="43" t="s">
        <v>307</v>
      </c>
      <c r="D464" s="43" t="s">
        <v>308</v>
      </c>
      <c r="E464" s="43" t="s">
        <v>369</v>
      </c>
      <c r="F464" s="43" t="s">
        <v>350</v>
      </c>
      <c r="G464" s="43">
        <v>0</v>
      </c>
      <c r="H464" s="53">
        <v>0.70935399840653257</v>
      </c>
      <c r="I464" s="43">
        <v>392</v>
      </c>
      <c r="J464" s="53">
        <v>0.5106382978723405</v>
      </c>
      <c r="K464" s="58">
        <f>--(H464&gt;='01_PARAMETERS'!$B$7)</f>
        <v>1</v>
      </c>
      <c r="L464" s="58" t="str">
        <f>IF(J464&gt;='01_PARAMETERS'!$B$8,"P451",IF(J464&gt;=0.7,"P452",IF(J464&gt;=0.4,"P453","P454")))</f>
        <v>P453</v>
      </c>
      <c r="M464" s="58" t="str">
        <f>IF(AND(H464&gt;='01_PARAMETERS'!$B$7,F464="High-potential omnichannel"),"Hybrid sequence",IF(H464&gt;='01_PARAMETERS'!$B$7,"Remote call",IF(J464&gt;=0.7,"Approved email","Monitor")))</f>
        <v>Hybrid sequence</v>
      </c>
      <c r="N464" s="58" t="str">
        <f t="shared" si="7"/>
        <v>High</v>
      </c>
      <c r="O464" s="73" t="str">
        <f>IF(OR(L464="P451",AND(H464&gt;=0.7,G464=0)),"REVIEW","STANDARD")</f>
        <v>REVIEW</v>
      </c>
    </row>
    <row r="465" spans="1:15">
      <c r="A465" s="42" t="s">
        <v>801</v>
      </c>
      <c r="B465" s="61" t="s">
        <v>342</v>
      </c>
      <c r="C465" s="43" t="s">
        <v>261</v>
      </c>
      <c r="D465" s="43" t="s">
        <v>244</v>
      </c>
      <c r="E465" s="43" t="s">
        <v>343</v>
      </c>
      <c r="F465" s="43" t="s">
        <v>350</v>
      </c>
      <c r="G465" s="43">
        <v>1</v>
      </c>
      <c r="H465" s="53">
        <v>0.95782502886247989</v>
      </c>
      <c r="I465" s="43">
        <v>8</v>
      </c>
      <c r="J465" s="53">
        <v>0.99123904881101377</v>
      </c>
      <c r="K465" s="58">
        <f>--(H465&gt;='01_PARAMETERS'!$B$7)</f>
        <v>1</v>
      </c>
      <c r="L465" s="58" t="str">
        <f>IF(J465&gt;='01_PARAMETERS'!$B$8,"P452",IF(J465&gt;=0.7,"P453",IF(J465&gt;=0.4,"P454","P455")))</f>
        <v>P452</v>
      </c>
      <c r="M465" s="58" t="str">
        <f>IF(AND(H465&gt;='01_PARAMETERS'!$B$7,F465="High-potential omnichannel"),"Hybrid sequence",IF(H465&gt;='01_PARAMETERS'!$B$7,"Remote call",IF(J465&gt;=0.7,"Approved email","Monitor")))</f>
        <v>Hybrid sequence</v>
      </c>
      <c r="N465" s="58" t="str">
        <f t="shared" si="7"/>
        <v>Very high</v>
      </c>
      <c r="O465" s="73" t="str">
        <f>IF(OR(L465="P452",AND(H465&gt;=0.7,G465=0)),"REVIEW","STANDARD")</f>
        <v>REVIEW</v>
      </c>
    </row>
    <row r="466" spans="1:15">
      <c r="A466" s="42" t="s">
        <v>802</v>
      </c>
      <c r="B466" s="61" t="s">
        <v>342</v>
      </c>
      <c r="C466" s="43" t="s">
        <v>258</v>
      </c>
      <c r="D466" s="43" t="s">
        <v>244</v>
      </c>
      <c r="E466" s="43" t="s">
        <v>349</v>
      </c>
      <c r="F466" s="43" t="s">
        <v>350</v>
      </c>
      <c r="G466" s="43">
        <v>1</v>
      </c>
      <c r="H466" s="53">
        <v>0.71863564961336401</v>
      </c>
      <c r="I466" s="43">
        <v>380</v>
      </c>
      <c r="J466" s="53">
        <v>0.52565707133917394</v>
      </c>
      <c r="K466" s="58">
        <f>--(H466&gt;='01_PARAMETERS'!$B$7)</f>
        <v>1</v>
      </c>
      <c r="L466" s="58" t="str">
        <f>IF(J466&gt;='01_PARAMETERS'!$B$8,"P453",IF(J466&gt;=0.7,"P454",IF(J466&gt;=0.4,"P455","P456")))</f>
        <v>P455</v>
      </c>
      <c r="M466" s="58" t="str">
        <f>IF(AND(H466&gt;='01_PARAMETERS'!$B$7,F466="High-potential omnichannel"),"Hybrid sequence",IF(H466&gt;='01_PARAMETERS'!$B$7,"Remote call",IF(J466&gt;=0.7,"Approved email","Monitor")))</f>
        <v>Hybrid sequence</v>
      </c>
      <c r="N466" s="58" t="str">
        <f t="shared" si="7"/>
        <v>High</v>
      </c>
      <c r="O466" s="73" t="str">
        <f>IF(OR(L466="P453",AND(H466&gt;=0.7,G466=0)),"REVIEW","STANDARD")</f>
        <v>STANDARD</v>
      </c>
    </row>
    <row r="467" spans="1:15">
      <c r="A467" s="42" t="s">
        <v>803</v>
      </c>
      <c r="B467" s="61" t="s">
        <v>342</v>
      </c>
      <c r="C467" s="43" t="s">
        <v>293</v>
      </c>
      <c r="D467" s="43" t="s">
        <v>286</v>
      </c>
      <c r="E467" s="43" t="s">
        <v>353</v>
      </c>
      <c r="F467" s="43" t="s">
        <v>350</v>
      </c>
      <c r="G467" s="43">
        <v>1</v>
      </c>
      <c r="H467" s="53">
        <v>0.80506356501271692</v>
      </c>
      <c r="I467" s="43">
        <v>237</v>
      </c>
      <c r="J467" s="53">
        <v>0.70463078848560701</v>
      </c>
      <c r="K467" s="58">
        <f>--(H467&gt;='01_PARAMETERS'!$B$7)</f>
        <v>1</v>
      </c>
      <c r="L467" s="58" t="str">
        <f>IF(J467&gt;='01_PARAMETERS'!$B$8,"P454",IF(J467&gt;=0.7,"P455",IF(J467&gt;=0.4,"P456","P457")))</f>
        <v>P455</v>
      </c>
      <c r="M467" s="58" t="str">
        <f>IF(AND(H467&gt;='01_PARAMETERS'!$B$7,F467="High-potential omnichannel"),"Hybrid sequence",IF(H467&gt;='01_PARAMETERS'!$B$7,"Remote call",IF(J467&gt;=0.7,"Approved email","Monitor")))</f>
        <v>Hybrid sequence</v>
      </c>
      <c r="N467" s="58" t="str">
        <f t="shared" si="7"/>
        <v>Very high</v>
      </c>
      <c r="O467" s="73" t="str">
        <f>IF(OR(L467="P454",AND(H467&gt;=0.7,G467=0)),"REVIEW","STANDARD")</f>
        <v>STANDARD</v>
      </c>
    </row>
    <row r="468" spans="1:15">
      <c r="A468" s="42" t="s">
        <v>804</v>
      </c>
      <c r="B468" s="61" t="s">
        <v>342</v>
      </c>
      <c r="C468" s="43" t="s">
        <v>271</v>
      </c>
      <c r="D468" s="43" t="s">
        <v>270</v>
      </c>
      <c r="E468" s="43" t="s">
        <v>353</v>
      </c>
      <c r="F468" s="43" t="s">
        <v>350</v>
      </c>
      <c r="G468" s="43">
        <v>1</v>
      </c>
      <c r="H468" s="53">
        <v>0.579545756643147</v>
      </c>
      <c r="I468" s="43">
        <v>568</v>
      </c>
      <c r="J468" s="53">
        <v>0.29036295369211518</v>
      </c>
      <c r="K468" s="58">
        <f>--(H468&gt;='01_PARAMETERS'!$B$7)</f>
        <v>0</v>
      </c>
      <c r="L468" s="58" t="str">
        <f>IF(J468&gt;='01_PARAMETERS'!$B$8,"P455",IF(J468&gt;=0.7,"P456",IF(J468&gt;=0.4,"P457","P458")))</f>
        <v>P458</v>
      </c>
      <c r="M468" s="58" t="str">
        <f>IF(AND(H468&gt;='01_PARAMETERS'!$B$7,F468="High-potential omnichannel"),"Hybrid sequence",IF(H468&gt;='01_PARAMETERS'!$B$7,"Remote call",IF(J468&gt;=0.7,"Approved email","Monitor")))</f>
        <v>Monitor</v>
      </c>
      <c r="N468" s="58" t="str">
        <f t="shared" si="7"/>
        <v>Medium</v>
      </c>
      <c r="O468" s="73" t="str">
        <f>IF(OR(L468="P455",AND(H468&gt;=0.7,G468=0)),"REVIEW","STANDARD")</f>
        <v>STANDARD</v>
      </c>
    </row>
    <row r="469" spans="1:15">
      <c r="A469" s="42" t="s">
        <v>805</v>
      </c>
      <c r="B469" s="61" t="s">
        <v>342</v>
      </c>
      <c r="C469" s="43" t="s">
        <v>314</v>
      </c>
      <c r="D469" s="43" t="s">
        <v>312</v>
      </c>
      <c r="E469" s="43" t="s">
        <v>346</v>
      </c>
      <c r="F469" s="43" t="s">
        <v>344</v>
      </c>
      <c r="G469" s="43">
        <v>1</v>
      </c>
      <c r="H469" s="53">
        <v>0.87208862546062405</v>
      </c>
      <c r="I469" s="43">
        <v>123</v>
      </c>
      <c r="J469" s="53">
        <v>0.84730913642052563</v>
      </c>
      <c r="K469" s="58">
        <f>--(H469&gt;='01_PARAMETERS'!$B$7)</f>
        <v>1</v>
      </c>
      <c r="L469" s="58" t="str">
        <f>IF(J469&gt;='01_PARAMETERS'!$B$8,"P456",IF(J469&gt;=0.7,"P457",IF(J469&gt;=0.4,"P458","P459")))</f>
        <v>P457</v>
      </c>
      <c r="M469" s="58" t="str">
        <f>IF(AND(H469&gt;='01_PARAMETERS'!$B$7,F469="High-potential omnichannel"),"Hybrid sequence",IF(H469&gt;='01_PARAMETERS'!$B$7,"Remote call",IF(J469&gt;=0.7,"Approved email","Monitor")))</f>
        <v>Remote call</v>
      </c>
      <c r="N469" s="58" t="str">
        <f t="shared" si="7"/>
        <v>Very high</v>
      </c>
      <c r="O469" s="73" t="str">
        <f>IF(OR(L469="P456",AND(H469&gt;=0.7,G469=0)),"REVIEW","STANDARD")</f>
        <v>STANDARD</v>
      </c>
    </row>
    <row r="470" spans="1:15">
      <c r="A470" s="42" t="s">
        <v>806</v>
      </c>
      <c r="B470" s="61" t="s">
        <v>342</v>
      </c>
      <c r="C470" s="43" t="s">
        <v>259</v>
      </c>
      <c r="D470" s="43" t="s">
        <v>244</v>
      </c>
      <c r="E470" s="43" t="s">
        <v>349</v>
      </c>
      <c r="F470" s="43" t="s">
        <v>344</v>
      </c>
      <c r="G470" s="43">
        <v>1</v>
      </c>
      <c r="H470" s="53">
        <v>0.78545172817537579</v>
      </c>
      <c r="I470" s="43">
        <v>281</v>
      </c>
      <c r="J470" s="53">
        <v>0.64956195244055071</v>
      </c>
      <c r="K470" s="58">
        <f>--(H470&gt;='01_PARAMETERS'!$B$7)</f>
        <v>1</v>
      </c>
      <c r="L470" s="58" t="str">
        <f>IF(J470&gt;='01_PARAMETERS'!$B$8,"P457",IF(J470&gt;=0.7,"P458",IF(J470&gt;=0.4,"P459","P460")))</f>
        <v>P459</v>
      </c>
      <c r="M470" s="58" t="str">
        <f>IF(AND(H470&gt;='01_PARAMETERS'!$B$7,F470="High-potential omnichannel"),"Hybrid sequence",IF(H470&gt;='01_PARAMETERS'!$B$7,"Remote call",IF(J470&gt;=0.7,"Approved email","Monitor")))</f>
        <v>Remote call</v>
      </c>
      <c r="N470" s="58" t="str">
        <f t="shared" si="7"/>
        <v>High</v>
      </c>
      <c r="O470" s="73" t="str">
        <f>IF(OR(L470="P457",AND(H470&gt;=0.7,G470=0)),"REVIEW","STANDARD")</f>
        <v>STANDARD</v>
      </c>
    </row>
    <row r="471" spans="1:15">
      <c r="A471" s="42" t="s">
        <v>807</v>
      </c>
      <c r="B471" s="61" t="s">
        <v>342</v>
      </c>
      <c r="C471" s="43" t="s">
        <v>305</v>
      </c>
      <c r="D471" s="43" t="s">
        <v>303</v>
      </c>
      <c r="E471" s="43" t="s">
        <v>369</v>
      </c>
      <c r="F471" s="43" t="s">
        <v>350</v>
      </c>
      <c r="G471" s="43">
        <v>0</v>
      </c>
      <c r="H471" s="53">
        <v>0.3983537282563514</v>
      </c>
      <c r="I471" s="43">
        <v>723</v>
      </c>
      <c r="J471" s="53">
        <v>9.6370463078848556E-2</v>
      </c>
      <c r="K471" s="58">
        <f>--(H471&gt;='01_PARAMETERS'!$B$7)</f>
        <v>0</v>
      </c>
      <c r="L471" s="58" t="str">
        <f>IF(J471&gt;='01_PARAMETERS'!$B$8,"P458",IF(J471&gt;=0.7,"P459",IF(J471&gt;=0.4,"P460","P461")))</f>
        <v>P461</v>
      </c>
      <c r="M471" s="58" t="str">
        <f>IF(AND(H471&gt;='01_PARAMETERS'!$B$7,F471="High-potential omnichannel"),"Hybrid sequence",IF(H471&gt;='01_PARAMETERS'!$B$7,"Remote call",IF(J471&gt;=0.7,"Approved email","Monitor")))</f>
        <v>Monitor</v>
      </c>
      <c r="N471" s="58" t="str">
        <f t="shared" si="7"/>
        <v>Low</v>
      </c>
      <c r="O471" s="73" t="str">
        <f>IF(OR(L471="P458",AND(H471&gt;=0.7,G471=0)),"REVIEW","STANDARD")</f>
        <v>STANDARD</v>
      </c>
    </row>
    <row r="472" spans="1:15">
      <c r="A472" s="42" t="s">
        <v>808</v>
      </c>
      <c r="B472" s="61" t="s">
        <v>342</v>
      </c>
      <c r="C472" s="43" t="s">
        <v>287</v>
      </c>
      <c r="D472" s="43" t="s">
        <v>286</v>
      </c>
      <c r="E472" s="43" t="s">
        <v>346</v>
      </c>
      <c r="F472" s="43" t="s">
        <v>344</v>
      </c>
      <c r="G472" s="43">
        <v>0</v>
      </c>
      <c r="H472" s="53">
        <v>0.77470534712216221</v>
      </c>
      <c r="I472" s="43">
        <v>298</v>
      </c>
      <c r="J472" s="53">
        <v>0.62828535669586982</v>
      </c>
      <c r="K472" s="58">
        <f>--(H472&gt;='01_PARAMETERS'!$B$7)</f>
        <v>1</v>
      </c>
      <c r="L472" s="58" t="str">
        <f>IF(J472&gt;='01_PARAMETERS'!$B$8,"P459",IF(J472&gt;=0.7,"P460",IF(J472&gt;=0.4,"P461","P462")))</f>
        <v>P461</v>
      </c>
      <c r="M472" s="58" t="str">
        <f>IF(AND(H472&gt;='01_PARAMETERS'!$B$7,F472="High-potential omnichannel"),"Hybrid sequence",IF(H472&gt;='01_PARAMETERS'!$B$7,"Remote call",IF(J472&gt;=0.7,"Approved email","Monitor")))</f>
        <v>Remote call</v>
      </c>
      <c r="N472" s="58" t="str">
        <f t="shared" si="7"/>
        <v>High</v>
      </c>
      <c r="O472" s="73" t="str">
        <f>IF(OR(L472="P459",AND(H472&gt;=0.7,G472=0)),"REVIEW","STANDARD")</f>
        <v>REVIEW</v>
      </c>
    </row>
    <row r="473" spans="1:15">
      <c r="A473" s="42" t="s">
        <v>809</v>
      </c>
      <c r="B473" s="61" t="s">
        <v>342</v>
      </c>
      <c r="C473" s="43" t="s">
        <v>293</v>
      </c>
      <c r="D473" s="43" t="s">
        <v>286</v>
      </c>
      <c r="E473" s="43" t="s">
        <v>346</v>
      </c>
      <c r="F473" s="43" t="s">
        <v>347</v>
      </c>
      <c r="G473" s="43">
        <v>1</v>
      </c>
      <c r="H473" s="53">
        <v>0.3158017974173587</v>
      </c>
      <c r="I473" s="43">
        <v>754</v>
      </c>
      <c r="J473" s="53">
        <v>5.757196495619521E-2</v>
      </c>
      <c r="K473" s="58">
        <f>--(H473&gt;='01_PARAMETERS'!$B$7)</f>
        <v>0</v>
      </c>
      <c r="L473" s="58" t="str">
        <f>IF(J473&gt;='01_PARAMETERS'!$B$8,"P460",IF(J473&gt;=0.7,"P461",IF(J473&gt;=0.4,"P462","P463")))</f>
        <v>P463</v>
      </c>
      <c r="M473" s="58" t="str">
        <f>IF(AND(H473&gt;='01_PARAMETERS'!$B$7,F473="High-potential omnichannel"),"Hybrid sequence",IF(H473&gt;='01_PARAMETERS'!$B$7,"Remote call",IF(J473&gt;=0.7,"Approved email","Monitor")))</f>
        <v>Monitor</v>
      </c>
      <c r="N473" s="58" t="str">
        <f t="shared" si="7"/>
        <v>Low</v>
      </c>
      <c r="O473" s="73" t="str">
        <f>IF(OR(L473="P460",AND(H473&gt;=0.7,G473=0)),"REVIEW","STANDARD")</f>
        <v>STANDARD</v>
      </c>
    </row>
    <row r="474" spans="1:15">
      <c r="A474" s="42" t="s">
        <v>810</v>
      </c>
      <c r="B474" s="61" t="s">
        <v>342</v>
      </c>
      <c r="C474" s="43" t="s">
        <v>282</v>
      </c>
      <c r="D474" s="43" t="s">
        <v>281</v>
      </c>
      <c r="E474" s="43" t="s">
        <v>369</v>
      </c>
      <c r="F474" s="43" t="s">
        <v>347</v>
      </c>
      <c r="G474" s="43">
        <v>0</v>
      </c>
      <c r="H474" s="53">
        <v>0.66546035704260187</v>
      </c>
      <c r="I474" s="43">
        <v>460</v>
      </c>
      <c r="J474" s="53">
        <v>0.42553191489361697</v>
      </c>
      <c r="K474" s="58">
        <f>--(H474&gt;='01_PARAMETERS'!$B$7)</f>
        <v>0</v>
      </c>
      <c r="L474" s="58" t="str">
        <f>IF(J474&gt;='01_PARAMETERS'!$B$8,"P461",IF(J474&gt;=0.7,"P462",IF(J474&gt;=0.4,"P463","P464")))</f>
        <v>P463</v>
      </c>
      <c r="M474" s="58" t="str">
        <f>IF(AND(H474&gt;='01_PARAMETERS'!$B$7,F474="High-potential omnichannel"),"Hybrid sequence",IF(H474&gt;='01_PARAMETERS'!$B$7,"Remote call",IF(J474&gt;=0.7,"Approved email","Monitor")))</f>
        <v>Monitor</v>
      </c>
      <c r="N474" s="58" t="str">
        <f t="shared" si="7"/>
        <v>High</v>
      </c>
      <c r="O474" s="73" t="str">
        <f>IF(OR(L474="P461",AND(H474&gt;=0.7,G474=0)),"REVIEW","STANDARD")</f>
        <v>STANDARD</v>
      </c>
    </row>
    <row r="475" spans="1:15">
      <c r="A475" s="42" t="s">
        <v>811</v>
      </c>
      <c r="B475" s="61" t="s">
        <v>342</v>
      </c>
      <c r="C475" s="43" t="s">
        <v>257</v>
      </c>
      <c r="D475" s="43" t="s">
        <v>244</v>
      </c>
      <c r="E475" s="43" t="s">
        <v>353</v>
      </c>
      <c r="F475" s="43" t="s">
        <v>344</v>
      </c>
      <c r="G475" s="43">
        <v>0</v>
      </c>
      <c r="H475" s="53">
        <v>0.51745379269548386</v>
      </c>
      <c r="I475" s="43">
        <v>640</v>
      </c>
      <c r="J475" s="53">
        <v>0.20025031289111395</v>
      </c>
      <c r="K475" s="58">
        <f>--(H475&gt;='01_PARAMETERS'!$B$7)</f>
        <v>0</v>
      </c>
      <c r="L475" s="58" t="str">
        <f>IF(J475&gt;='01_PARAMETERS'!$B$8,"P462",IF(J475&gt;=0.7,"P463",IF(J475&gt;=0.4,"P464","P465")))</f>
        <v>P465</v>
      </c>
      <c r="M475" s="58" t="str">
        <f>IF(AND(H475&gt;='01_PARAMETERS'!$B$7,F475="High-potential omnichannel"),"Hybrid sequence",IF(H475&gt;='01_PARAMETERS'!$B$7,"Remote call",IF(J475&gt;=0.7,"Approved email","Monitor")))</f>
        <v>Monitor</v>
      </c>
      <c r="N475" s="58" t="str">
        <f t="shared" si="7"/>
        <v>Medium</v>
      </c>
      <c r="O475" s="73" t="str">
        <f>IF(OR(L475="P462",AND(H475&gt;=0.7,G475=0)),"REVIEW","STANDARD")</f>
        <v>STANDARD</v>
      </c>
    </row>
    <row r="476" spans="1:15">
      <c r="A476" s="42" t="s">
        <v>812</v>
      </c>
      <c r="B476" s="61" t="s">
        <v>342</v>
      </c>
      <c r="C476" s="43" t="s">
        <v>299</v>
      </c>
      <c r="D476" s="43" t="s">
        <v>298</v>
      </c>
      <c r="E476" s="43" t="s">
        <v>343</v>
      </c>
      <c r="F476" s="43" t="s">
        <v>344</v>
      </c>
      <c r="G476" s="43">
        <v>0</v>
      </c>
      <c r="H476" s="53">
        <v>0.64096395784945004</v>
      </c>
      <c r="I476" s="43">
        <v>491</v>
      </c>
      <c r="J476" s="53">
        <v>0.38673341677096373</v>
      </c>
      <c r="K476" s="58">
        <f>--(H476&gt;='01_PARAMETERS'!$B$7)</f>
        <v>0</v>
      </c>
      <c r="L476" s="58" t="str">
        <f>IF(J476&gt;='01_PARAMETERS'!$B$8,"P463",IF(J476&gt;=0.7,"P464",IF(J476&gt;=0.4,"P465","P466")))</f>
        <v>P466</v>
      </c>
      <c r="M476" s="58" t="str">
        <f>IF(AND(H476&gt;='01_PARAMETERS'!$B$7,F476="High-potential omnichannel"),"Hybrid sequence",IF(H476&gt;='01_PARAMETERS'!$B$7,"Remote call",IF(J476&gt;=0.7,"Approved email","Monitor")))</f>
        <v>Monitor</v>
      </c>
      <c r="N476" s="58" t="str">
        <f t="shared" si="7"/>
        <v>High</v>
      </c>
      <c r="O476" s="73" t="str">
        <f>IF(OR(L476="P463",AND(H476&gt;=0.7,G476=0)),"REVIEW","STANDARD")</f>
        <v>STANDARD</v>
      </c>
    </row>
    <row r="477" spans="1:15">
      <c r="A477" s="42" t="s">
        <v>813</v>
      </c>
      <c r="B477" s="61" t="s">
        <v>342</v>
      </c>
      <c r="C477" s="43" t="s">
        <v>290</v>
      </c>
      <c r="D477" s="43" t="s">
        <v>286</v>
      </c>
      <c r="E477" s="43" t="s">
        <v>353</v>
      </c>
      <c r="F477" s="43" t="s">
        <v>350</v>
      </c>
      <c r="G477" s="43">
        <v>0</v>
      </c>
      <c r="H477" s="53">
        <v>0.83101361628113035</v>
      </c>
      <c r="I477" s="43">
        <v>191</v>
      </c>
      <c r="J477" s="53">
        <v>0.76220275344180222</v>
      </c>
      <c r="K477" s="58">
        <f>--(H477&gt;='01_PARAMETERS'!$B$7)</f>
        <v>1</v>
      </c>
      <c r="L477" s="58" t="str">
        <f>IF(J477&gt;='01_PARAMETERS'!$B$8,"P464",IF(J477&gt;=0.7,"P465",IF(J477&gt;=0.4,"P466","P467")))</f>
        <v>P465</v>
      </c>
      <c r="M477" s="58" t="str">
        <f>IF(AND(H477&gt;='01_PARAMETERS'!$B$7,F477="High-potential omnichannel"),"Hybrid sequence",IF(H477&gt;='01_PARAMETERS'!$B$7,"Remote call",IF(J477&gt;=0.7,"Approved email","Monitor")))</f>
        <v>Hybrid sequence</v>
      </c>
      <c r="N477" s="58" t="str">
        <f t="shared" si="7"/>
        <v>Very high</v>
      </c>
      <c r="O477" s="73" t="str">
        <f>IF(OR(L477="P464",AND(H477&gt;=0.7,G477=0)),"REVIEW","STANDARD")</f>
        <v>REVIEW</v>
      </c>
    </row>
    <row r="478" spans="1:15">
      <c r="A478" s="42" t="s">
        <v>814</v>
      </c>
      <c r="B478" s="61" t="s">
        <v>342</v>
      </c>
      <c r="C478" s="43" t="s">
        <v>285</v>
      </c>
      <c r="D478" s="43" t="s">
        <v>286</v>
      </c>
      <c r="E478" s="43" t="s">
        <v>349</v>
      </c>
      <c r="F478" s="43" t="s">
        <v>350</v>
      </c>
      <c r="G478" s="43">
        <v>0</v>
      </c>
      <c r="H478" s="53">
        <v>0.32429960272606401</v>
      </c>
      <c r="I478" s="43">
        <v>753</v>
      </c>
      <c r="J478" s="53">
        <v>5.8823529411764719E-2</v>
      </c>
      <c r="K478" s="58">
        <f>--(H478&gt;='01_PARAMETERS'!$B$7)</f>
        <v>0</v>
      </c>
      <c r="L478" s="58" t="str">
        <f>IF(J478&gt;='01_PARAMETERS'!$B$8,"P465",IF(J478&gt;=0.7,"P466",IF(J478&gt;=0.4,"P467","P468")))</f>
        <v>P468</v>
      </c>
      <c r="M478" s="58" t="str">
        <f>IF(AND(H478&gt;='01_PARAMETERS'!$B$7,F478="High-potential omnichannel"),"Hybrid sequence",IF(H478&gt;='01_PARAMETERS'!$B$7,"Remote call",IF(J478&gt;=0.7,"Approved email","Monitor")))</f>
        <v>Monitor</v>
      </c>
      <c r="N478" s="58" t="str">
        <f t="shared" si="7"/>
        <v>Low</v>
      </c>
      <c r="O478" s="73" t="str">
        <f>IF(OR(L478="P465",AND(H478&gt;=0.7,G478=0)),"REVIEW","STANDARD")</f>
        <v>STANDARD</v>
      </c>
    </row>
    <row r="479" spans="1:15">
      <c r="A479" s="42" t="s">
        <v>815</v>
      </c>
      <c r="B479" s="61" t="s">
        <v>342</v>
      </c>
      <c r="C479" s="43" t="s">
        <v>299</v>
      </c>
      <c r="D479" s="43" t="s">
        <v>298</v>
      </c>
      <c r="E479" s="43" t="s">
        <v>349</v>
      </c>
      <c r="F479" s="43" t="s">
        <v>344</v>
      </c>
      <c r="G479" s="43">
        <v>0</v>
      </c>
      <c r="H479" s="53">
        <v>0.435899426026579</v>
      </c>
      <c r="I479" s="43">
        <v>695</v>
      </c>
      <c r="J479" s="53">
        <v>0.13141426783479349</v>
      </c>
      <c r="K479" s="58">
        <f>--(H479&gt;='01_PARAMETERS'!$B$7)</f>
        <v>0</v>
      </c>
      <c r="L479" s="58" t="str">
        <f>IF(J479&gt;='01_PARAMETERS'!$B$8,"P466",IF(J479&gt;=0.7,"P467",IF(J479&gt;=0.4,"P468","P469")))</f>
        <v>P469</v>
      </c>
      <c r="M479" s="58" t="str">
        <f>IF(AND(H479&gt;='01_PARAMETERS'!$B$7,F479="High-potential omnichannel"),"Hybrid sequence",IF(H479&gt;='01_PARAMETERS'!$B$7,"Remote call",IF(J479&gt;=0.7,"Approved email","Monitor")))</f>
        <v>Monitor</v>
      </c>
      <c r="N479" s="58" t="str">
        <f t="shared" si="7"/>
        <v>Medium</v>
      </c>
      <c r="O479" s="73" t="str">
        <f>IF(OR(L479="P466",AND(H479&gt;=0.7,G479=0)),"REVIEW","STANDARD")</f>
        <v>STANDARD</v>
      </c>
    </row>
    <row r="480" spans="1:15">
      <c r="A480" s="42" t="s">
        <v>816</v>
      </c>
      <c r="B480" s="61" t="s">
        <v>342</v>
      </c>
      <c r="C480" s="43" t="s">
        <v>285</v>
      </c>
      <c r="D480" s="43" t="s">
        <v>286</v>
      </c>
      <c r="E480" s="43" t="s">
        <v>346</v>
      </c>
      <c r="F480" s="43" t="s">
        <v>350</v>
      </c>
      <c r="G480" s="43">
        <v>0</v>
      </c>
      <c r="H480" s="53">
        <v>0.54217389450147202</v>
      </c>
      <c r="I480" s="43">
        <v>612</v>
      </c>
      <c r="J480" s="53">
        <v>0.23529411764705888</v>
      </c>
      <c r="K480" s="58">
        <f>--(H480&gt;='01_PARAMETERS'!$B$7)</f>
        <v>0</v>
      </c>
      <c r="L480" s="58" t="str">
        <f>IF(J480&gt;='01_PARAMETERS'!$B$8,"P467",IF(J480&gt;=0.7,"P468",IF(J480&gt;=0.4,"P469","P470")))</f>
        <v>P470</v>
      </c>
      <c r="M480" s="58" t="str">
        <f>IF(AND(H480&gt;='01_PARAMETERS'!$B$7,F480="High-potential omnichannel"),"Hybrid sequence",IF(H480&gt;='01_PARAMETERS'!$B$7,"Remote call",IF(J480&gt;=0.7,"Approved email","Monitor")))</f>
        <v>Monitor</v>
      </c>
      <c r="N480" s="58" t="str">
        <f t="shared" si="7"/>
        <v>Medium</v>
      </c>
      <c r="O480" s="73" t="str">
        <f>IF(OR(L480="P467",AND(H480&gt;=0.7,G480=0)),"REVIEW","STANDARD")</f>
        <v>STANDARD</v>
      </c>
    </row>
    <row r="481" spans="1:15">
      <c r="A481" s="42" t="s">
        <v>817</v>
      </c>
      <c r="B481" s="61" t="s">
        <v>342</v>
      </c>
      <c r="C481" s="43" t="s">
        <v>261</v>
      </c>
      <c r="D481" s="43" t="s">
        <v>244</v>
      </c>
      <c r="E481" s="43" t="s">
        <v>343</v>
      </c>
      <c r="F481" s="43" t="s">
        <v>344</v>
      </c>
      <c r="G481" s="43">
        <v>1</v>
      </c>
      <c r="H481" s="53">
        <v>0.72964694326763491</v>
      </c>
      <c r="I481" s="43">
        <v>362</v>
      </c>
      <c r="J481" s="53">
        <v>0.54818523153942422</v>
      </c>
      <c r="K481" s="58">
        <f>--(H481&gt;='01_PARAMETERS'!$B$7)</f>
        <v>1</v>
      </c>
      <c r="L481" s="58" t="str">
        <f>IF(J481&gt;='01_PARAMETERS'!$B$8,"P468",IF(J481&gt;=0.7,"P469",IF(J481&gt;=0.4,"P470","P471")))</f>
        <v>P470</v>
      </c>
      <c r="M481" s="58" t="str">
        <f>IF(AND(H481&gt;='01_PARAMETERS'!$B$7,F481="High-potential omnichannel"),"Hybrid sequence",IF(H481&gt;='01_PARAMETERS'!$B$7,"Remote call",IF(J481&gt;=0.7,"Approved email","Monitor")))</f>
        <v>Remote call</v>
      </c>
      <c r="N481" s="58" t="str">
        <f t="shared" si="7"/>
        <v>High</v>
      </c>
      <c r="O481" s="73" t="str">
        <f>IF(OR(L481="P468",AND(H481&gt;=0.7,G481=0)),"REVIEW","STANDARD")</f>
        <v>STANDARD</v>
      </c>
    </row>
    <row r="482" spans="1:15">
      <c r="A482" s="42" t="s">
        <v>818</v>
      </c>
      <c r="B482" s="61" t="s">
        <v>342</v>
      </c>
      <c r="C482" s="43" t="s">
        <v>267</v>
      </c>
      <c r="D482" s="43" t="s">
        <v>266</v>
      </c>
      <c r="E482" s="43" t="s">
        <v>353</v>
      </c>
      <c r="F482" s="43" t="s">
        <v>344</v>
      </c>
      <c r="G482" s="43">
        <v>0</v>
      </c>
      <c r="H482" s="53">
        <v>0.55978373933574122</v>
      </c>
      <c r="I482" s="43">
        <v>593</v>
      </c>
      <c r="J482" s="53">
        <v>0.25907384230287855</v>
      </c>
      <c r="K482" s="58">
        <f>--(H482&gt;='01_PARAMETERS'!$B$7)</f>
        <v>0</v>
      </c>
      <c r="L482" s="58" t="str">
        <f>IF(J482&gt;='01_PARAMETERS'!$B$8,"P469",IF(J482&gt;=0.7,"P470",IF(J482&gt;=0.4,"P471","P472")))</f>
        <v>P472</v>
      </c>
      <c r="M482" s="58" t="str">
        <f>IF(AND(H482&gt;='01_PARAMETERS'!$B$7,F482="High-potential omnichannel"),"Hybrid sequence",IF(H482&gt;='01_PARAMETERS'!$B$7,"Remote call",IF(J482&gt;=0.7,"Approved email","Monitor")))</f>
        <v>Monitor</v>
      </c>
      <c r="N482" s="58" t="str">
        <f t="shared" si="7"/>
        <v>Medium</v>
      </c>
      <c r="O482" s="73" t="str">
        <f>IF(OR(L482="P469",AND(H482&gt;=0.7,G482=0)),"REVIEW","STANDARD")</f>
        <v>STANDARD</v>
      </c>
    </row>
    <row r="483" spans="1:15">
      <c r="A483" s="42" t="s">
        <v>819</v>
      </c>
      <c r="B483" s="61" t="s">
        <v>342</v>
      </c>
      <c r="C483" s="43" t="s">
        <v>278</v>
      </c>
      <c r="D483" s="43" t="s">
        <v>276</v>
      </c>
      <c r="E483" s="43" t="s">
        <v>349</v>
      </c>
      <c r="F483" s="43" t="s">
        <v>347</v>
      </c>
      <c r="G483" s="43">
        <v>0</v>
      </c>
      <c r="H483" s="53">
        <v>0.66407599303098619</v>
      </c>
      <c r="I483" s="43">
        <v>463</v>
      </c>
      <c r="J483" s="53">
        <v>0.42177722152690866</v>
      </c>
      <c r="K483" s="58">
        <f>--(H483&gt;='01_PARAMETERS'!$B$7)</f>
        <v>0</v>
      </c>
      <c r="L483" s="58" t="str">
        <f>IF(J483&gt;='01_PARAMETERS'!$B$8,"P470",IF(J483&gt;=0.7,"P471",IF(J483&gt;=0.4,"P472","P473")))</f>
        <v>P472</v>
      </c>
      <c r="M483" s="58" t="str">
        <f>IF(AND(H483&gt;='01_PARAMETERS'!$B$7,F483="High-potential omnichannel"),"Hybrid sequence",IF(H483&gt;='01_PARAMETERS'!$B$7,"Remote call",IF(J483&gt;=0.7,"Approved email","Monitor")))</f>
        <v>Monitor</v>
      </c>
      <c r="N483" s="58" t="str">
        <f t="shared" si="7"/>
        <v>High</v>
      </c>
      <c r="O483" s="73" t="str">
        <f>IF(OR(L483="P470",AND(H483&gt;=0.7,G483=0)),"REVIEW","STANDARD")</f>
        <v>STANDARD</v>
      </c>
    </row>
    <row r="484" spans="1:15">
      <c r="A484" s="42" t="s">
        <v>820</v>
      </c>
      <c r="B484" s="61" t="s">
        <v>342</v>
      </c>
      <c r="C484" s="43" t="s">
        <v>278</v>
      </c>
      <c r="D484" s="43" t="s">
        <v>276</v>
      </c>
      <c r="E484" s="43" t="s">
        <v>349</v>
      </c>
      <c r="F484" s="43" t="s">
        <v>350</v>
      </c>
      <c r="G484" s="43">
        <v>1</v>
      </c>
      <c r="H484" s="53">
        <v>0.6005348128348752</v>
      </c>
      <c r="I484" s="43">
        <v>547</v>
      </c>
      <c r="J484" s="53">
        <v>0.31664580725907387</v>
      </c>
      <c r="K484" s="58">
        <f>--(H484&gt;='01_PARAMETERS'!$B$7)</f>
        <v>0</v>
      </c>
      <c r="L484" s="58" t="str">
        <f>IF(J484&gt;='01_PARAMETERS'!$B$8,"P471",IF(J484&gt;=0.7,"P472",IF(J484&gt;=0.4,"P473","P474")))</f>
        <v>P474</v>
      </c>
      <c r="M484" s="58" t="str">
        <f>IF(AND(H484&gt;='01_PARAMETERS'!$B$7,F484="High-potential omnichannel"),"Hybrid sequence",IF(H484&gt;='01_PARAMETERS'!$B$7,"Remote call",IF(J484&gt;=0.7,"Approved email","Monitor")))</f>
        <v>Monitor</v>
      </c>
      <c r="N484" s="58" t="str">
        <f t="shared" si="7"/>
        <v>High</v>
      </c>
      <c r="O484" s="73" t="str">
        <f>IF(OR(L484="P471",AND(H484&gt;=0.7,G484=0)),"REVIEW","STANDARD")</f>
        <v>STANDARD</v>
      </c>
    </row>
    <row r="485" spans="1:15">
      <c r="A485" s="42" t="s">
        <v>821</v>
      </c>
      <c r="B485" s="61" t="s">
        <v>342</v>
      </c>
      <c r="C485" s="43" t="s">
        <v>288</v>
      </c>
      <c r="D485" s="43" t="s">
        <v>286</v>
      </c>
      <c r="E485" s="43" t="s">
        <v>353</v>
      </c>
      <c r="F485" s="43" t="s">
        <v>347</v>
      </c>
      <c r="G485" s="43">
        <v>0</v>
      </c>
      <c r="H485" s="53">
        <v>0.19115509030898242</v>
      </c>
      <c r="I485" s="43">
        <v>783</v>
      </c>
      <c r="J485" s="53">
        <v>2.1276595744680882E-2</v>
      </c>
      <c r="K485" s="58">
        <f>--(H485&gt;='01_PARAMETERS'!$B$7)</f>
        <v>0</v>
      </c>
      <c r="L485" s="58" t="str">
        <f>IF(J485&gt;='01_PARAMETERS'!$B$8,"P472",IF(J485&gt;=0.7,"P473",IF(J485&gt;=0.4,"P474","P475")))</f>
        <v>P475</v>
      </c>
      <c r="M485" s="58" t="str">
        <f>IF(AND(H485&gt;='01_PARAMETERS'!$B$7,F485="High-potential omnichannel"),"Hybrid sequence",IF(H485&gt;='01_PARAMETERS'!$B$7,"Remote call",IF(J485&gt;=0.7,"Approved email","Monitor")))</f>
        <v>Monitor</v>
      </c>
      <c r="N485" s="58" t="str">
        <f t="shared" si="7"/>
        <v>Low</v>
      </c>
      <c r="O485" s="73" t="str">
        <f>IF(OR(L485="P472",AND(H485&gt;=0.7,G485=0)),"REVIEW","STANDARD")</f>
        <v>STANDARD</v>
      </c>
    </row>
    <row r="486" spans="1:15">
      <c r="A486" s="42" t="s">
        <v>822</v>
      </c>
      <c r="B486" s="61" t="s">
        <v>342</v>
      </c>
      <c r="C486" s="43" t="s">
        <v>243</v>
      </c>
      <c r="D486" s="43" t="s">
        <v>244</v>
      </c>
      <c r="E486" s="43" t="s">
        <v>349</v>
      </c>
      <c r="F486" s="43" t="s">
        <v>350</v>
      </c>
      <c r="G486" s="43">
        <v>1</v>
      </c>
      <c r="H486" s="53">
        <v>0.67236962591669491</v>
      </c>
      <c r="I486" s="43">
        <v>448</v>
      </c>
      <c r="J486" s="53">
        <v>0.44055068836045053</v>
      </c>
      <c r="K486" s="58">
        <f>--(H486&gt;='01_PARAMETERS'!$B$7)</f>
        <v>0</v>
      </c>
      <c r="L486" s="58" t="str">
        <f>IF(J486&gt;='01_PARAMETERS'!$B$8,"P473",IF(J486&gt;=0.7,"P474",IF(J486&gt;=0.4,"P475","P476")))</f>
        <v>P475</v>
      </c>
      <c r="M486" s="58" t="str">
        <f>IF(AND(H486&gt;='01_PARAMETERS'!$B$7,F486="High-potential omnichannel"),"Hybrid sequence",IF(H486&gt;='01_PARAMETERS'!$B$7,"Remote call",IF(J486&gt;=0.7,"Approved email","Monitor")))</f>
        <v>Monitor</v>
      </c>
      <c r="N486" s="58" t="str">
        <f t="shared" si="7"/>
        <v>High</v>
      </c>
      <c r="O486" s="73" t="str">
        <f>IF(OR(L486="P473",AND(H486&gt;=0.7,G486=0)),"REVIEW","STANDARD")</f>
        <v>STANDARD</v>
      </c>
    </row>
    <row r="487" spans="1:15">
      <c r="A487" s="42" t="s">
        <v>823</v>
      </c>
      <c r="B487" s="61" t="s">
        <v>342</v>
      </c>
      <c r="C487" s="43" t="s">
        <v>315</v>
      </c>
      <c r="D487" s="43" t="s">
        <v>312</v>
      </c>
      <c r="E487" s="43" t="s">
        <v>349</v>
      </c>
      <c r="F487" s="43" t="s">
        <v>347</v>
      </c>
      <c r="G487" s="43">
        <v>0</v>
      </c>
      <c r="H487" s="53">
        <v>0.74943297016676624</v>
      </c>
      <c r="I487" s="43">
        <v>336</v>
      </c>
      <c r="J487" s="53">
        <v>0.58072590738423036</v>
      </c>
      <c r="K487" s="58">
        <f>--(H487&gt;='01_PARAMETERS'!$B$7)</f>
        <v>1</v>
      </c>
      <c r="L487" s="58" t="str">
        <f>IF(J487&gt;='01_PARAMETERS'!$B$8,"P474",IF(J487&gt;=0.7,"P475",IF(J487&gt;=0.4,"P476","P477")))</f>
        <v>P476</v>
      </c>
      <c r="M487" s="58" t="str">
        <f>IF(AND(H487&gt;='01_PARAMETERS'!$B$7,F487="High-potential omnichannel"),"Hybrid sequence",IF(H487&gt;='01_PARAMETERS'!$B$7,"Remote call",IF(J487&gt;=0.7,"Approved email","Monitor")))</f>
        <v>Remote call</v>
      </c>
      <c r="N487" s="58" t="str">
        <f t="shared" si="7"/>
        <v>High</v>
      </c>
      <c r="O487" s="73" t="str">
        <f>IF(OR(L487="P474",AND(H487&gt;=0.7,G487=0)),"REVIEW","STANDARD")</f>
        <v>REVIEW</v>
      </c>
    </row>
    <row r="488" spans="1:15">
      <c r="A488" s="42" t="s">
        <v>824</v>
      </c>
      <c r="B488" s="61" t="s">
        <v>342</v>
      </c>
      <c r="C488" s="43" t="s">
        <v>262</v>
      </c>
      <c r="D488" s="43" t="s">
        <v>263</v>
      </c>
      <c r="E488" s="43" t="s">
        <v>346</v>
      </c>
      <c r="F488" s="43" t="s">
        <v>350</v>
      </c>
      <c r="G488" s="43">
        <v>1</v>
      </c>
      <c r="H488" s="53">
        <v>0.55055518713980356</v>
      </c>
      <c r="I488" s="43">
        <v>601</v>
      </c>
      <c r="J488" s="53">
        <v>0.24906132665832292</v>
      </c>
      <c r="K488" s="58">
        <f>--(H488&gt;='01_PARAMETERS'!$B$7)</f>
        <v>0</v>
      </c>
      <c r="L488" s="58" t="str">
        <f>IF(J488&gt;='01_PARAMETERS'!$B$8,"P475",IF(J488&gt;=0.7,"P476",IF(J488&gt;=0.4,"P477","P478")))</f>
        <v>P478</v>
      </c>
      <c r="M488" s="58" t="str">
        <f>IF(AND(H488&gt;='01_PARAMETERS'!$B$7,F488="High-potential omnichannel"),"Hybrid sequence",IF(H488&gt;='01_PARAMETERS'!$B$7,"Remote call",IF(J488&gt;=0.7,"Approved email","Monitor")))</f>
        <v>Monitor</v>
      </c>
      <c r="N488" s="58" t="str">
        <f t="shared" si="7"/>
        <v>Medium</v>
      </c>
      <c r="O488" s="73" t="str">
        <f>IF(OR(L488="P475",AND(H488&gt;=0.7,G488=0)),"REVIEW","STANDARD")</f>
        <v>STANDARD</v>
      </c>
    </row>
    <row r="489" spans="1:15">
      <c r="A489" s="42" t="s">
        <v>825</v>
      </c>
      <c r="B489" s="61" t="s">
        <v>342</v>
      </c>
      <c r="C489" s="43" t="s">
        <v>285</v>
      </c>
      <c r="D489" s="43" t="s">
        <v>286</v>
      </c>
      <c r="E489" s="43" t="s">
        <v>369</v>
      </c>
      <c r="F489" s="43" t="s">
        <v>347</v>
      </c>
      <c r="G489" s="43">
        <v>1</v>
      </c>
      <c r="H489" s="53">
        <v>0.9180275652473433</v>
      </c>
      <c r="I489" s="43">
        <v>49</v>
      </c>
      <c r="J489" s="53">
        <v>0.93992490613266588</v>
      </c>
      <c r="K489" s="58">
        <f>--(H489&gt;='01_PARAMETERS'!$B$7)</f>
        <v>1</v>
      </c>
      <c r="L489" s="58" t="str">
        <f>IF(J489&gt;='01_PARAMETERS'!$B$8,"P476",IF(J489&gt;=0.7,"P477",IF(J489&gt;=0.4,"P478","P479")))</f>
        <v>P476</v>
      </c>
      <c r="M489" s="58" t="str">
        <f>IF(AND(H489&gt;='01_PARAMETERS'!$B$7,F489="High-potential omnichannel"),"Hybrid sequence",IF(H489&gt;='01_PARAMETERS'!$B$7,"Remote call",IF(J489&gt;=0.7,"Approved email","Monitor")))</f>
        <v>Remote call</v>
      </c>
      <c r="N489" s="58" t="str">
        <f t="shared" si="7"/>
        <v>Very high</v>
      </c>
      <c r="O489" s="73" t="str">
        <f>IF(OR(L489="P476",AND(H489&gt;=0.7,G489=0)),"REVIEW","STANDARD")</f>
        <v>REVIEW</v>
      </c>
    </row>
    <row r="490" spans="1:15">
      <c r="A490" s="42" t="s">
        <v>826</v>
      </c>
      <c r="B490" s="61" t="s">
        <v>342</v>
      </c>
      <c r="C490" s="43" t="s">
        <v>274</v>
      </c>
      <c r="D490" s="43" t="s">
        <v>273</v>
      </c>
      <c r="E490" s="43" t="s">
        <v>349</v>
      </c>
      <c r="F490" s="43" t="s">
        <v>347</v>
      </c>
      <c r="G490" s="43">
        <v>0</v>
      </c>
      <c r="H490" s="53">
        <v>0.44892293517007636</v>
      </c>
      <c r="I490" s="43">
        <v>689</v>
      </c>
      <c r="J490" s="53">
        <v>0.13892365456821021</v>
      </c>
      <c r="K490" s="58">
        <f>--(H490&gt;='01_PARAMETERS'!$B$7)</f>
        <v>0</v>
      </c>
      <c r="L490" s="58" t="str">
        <f>IF(J490&gt;='01_PARAMETERS'!$B$8,"P477",IF(J490&gt;=0.7,"P478",IF(J490&gt;=0.4,"P479","P480")))</f>
        <v>P480</v>
      </c>
      <c r="M490" s="58" t="str">
        <f>IF(AND(H490&gt;='01_PARAMETERS'!$B$7,F490="High-potential omnichannel"),"Hybrid sequence",IF(H490&gt;='01_PARAMETERS'!$B$7,"Remote call",IF(J490&gt;=0.7,"Approved email","Monitor")))</f>
        <v>Monitor</v>
      </c>
      <c r="N490" s="58" t="str">
        <f t="shared" si="7"/>
        <v>Medium</v>
      </c>
      <c r="O490" s="73" t="str">
        <f>IF(OR(L490="P477",AND(H490&gt;=0.7,G490=0)),"REVIEW","STANDARD")</f>
        <v>STANDARD</v>
      </c>
    </row>
    <row r="491" spans="1:15">
      <c r="A491" s="42" t="s">
        <v>827</v>
      </c>
      <c r="B491" s="61" t="s">
        <v>342</v>
      </c>
      <c r="C491" s="43" t="s">
        <v>285</v>
      </c>
      <c r="D491" s="43" t="s">
        <v>286</v>
      </c>
      <c r="E491" s="43" t="s">
        <v>353</v>
      </c>
      <c r="F491" s="43" t="s">
        <v>350</v>
      </c>
      <c r="G491" s="43">
        <v>0</v>
      </c>
      <c r="H491" s="53">
        <v>0.65801214274853814</v>
      </c>
      <c r="I491" s="43">
        <v>468</v>
      </c>
      <c r="J491" s="53">
        <v>0.41551939924906134</v>
      </c>
      <c r="K491" s="58">
        <f>--(H491&gt;='01_PARAMETERS'!$B$7)</f>
        <v>0</v>
      </c>
      <c r="L491" s="58" t="str">
        <f>IF(J491&gt;='01_PARAMETERS'!$B$8,"P478",IF(J491&gt;=0.7,"P479",IF(J491&gt;=0.4,"P480","P481")))</f>
        <v>P480</v>
      </c>
      <c r="M491" s="58" t="str">
        <f>IF(AND(H491&gt;='01_PARAMETERS'!$B$7,F491="High-potential omnichannel"),"Hybrid sequence",IF(H491&gt;='01_PARAMETERS'!$B$7,"Remote call",IF(J491&gt;=0.7,"Approved email","Monitor")))</f>
        <v>Monitor</v>
      </c>
      <c r="N491" s="58" t="str">
        <f t="shared" si="7"/>
        <v>High</v>
      </c>
      <c r="O491" s="73" t="str">
        <f>IF(OR(L491="P478",AND(H491&gt;=0.7,G491=0)),"REVIEW","STANDARD")</f>
        <v>STANDARD</v>
      </c>
    </row>
    <row r="492" spans="1:15">
      <c r="A492" s="42" t="s">
        <v>828</v>
      </c>
      <c r="B492" s="61" t="s">
        <v>342</v>
      </c>
      <c r="C492" s="43" t="s">
        <v>280</v>
      </c>
      <c r="D492" s="43" t="s">
        <v>281</v>
      </c>
      <c r="E492" s="43" t="s">
        <v>349</v>
      </c>
      <c r="F492" s="43" t="s">
        <v>347</v>
      </c>
      <c r="G492" s="43">
        <v>1</v>
      </c>
      <c r="H492" s="53">
        <v>0.63575446599844221</v>
      </c>
      <c r="I492" s="43">
        <v>498</v>
      </c>
      <c r="J492" s="53">
        <v>0.3779724655819775</v>
      </c>
      <c r="K492" s="58">
        <f>--(H492&gt;='01_PARAMETERS'!$B$7)</f>
        <v>0</v>
      </c>
      <c r="L492" s="58" t="str">
        <f>IF(J492&gt;='01_PARAMETERS'!$B$8,"P479",IF(J492&gt;=0.7,"P480",IF(J492&gt;=0.4,"P481","P482")))</f>
        <v>P482</v>
      </c>
      <c r="M492" s="58" t="str">
        <f>IF(AND(H492&gt;='01_PARAMETERS'!$B$7,F492="High-potential omnichannel"),"Hybrid sequence",IF(H492&gt;='01_PARAMETERS'!$B$7,"Remote call",IF(J492&gt;=0.7,"Approved email","Monitor")))</f>
        <v>Monitor</v>
      </c>
      <c r="N492" s="58" t="str">
        <f t="shared" si="7"/>
        <v>High</v>
      </c>
      <c r="O492" s="73" t="str">
        <f>IF(OR(L492="P479",AND(H492&gt;=0.7,G492=0)),"REVIEW","STANDARD")</f>
        <v>STANDARD</v>
      </c>
    </row>
    <row r="493" spans="1:15">
      <c r="A493" s="42" t="s">
        <v>829</v>
      </c>
      <c r="B493" s="61" t="s">
        <v>342</v>
      </c>
      <c r="C493" s="43" t="s">
        <v>275</v>
      </c>
      <c r="D493" s="43" t="s">
        <v>276</v>
      </c>
      <c r="E493" s="43" t="s">
        <v>349</v>
      </c>
      <c r="F493" s="43" t="s">
        <v>347</v>
      </c>
      <c r="G493" s="43">
        <v>0</v>
      </c>
      <c r="H493" s="53">
        <v>0.54771641967894025</v>
      </c>
      <c r="I493" s="43">
        <v>603</v>
      </c>
      <c r="J493" s="53">
        <v>0.24655819774718402</v>
      </c>
      <c r="K493" s="58">
        <f>--(H493&gt;='01_PARAMETERS'!$B$7)</f>
        <v>0</v>
      </c>
      <c r="L493" s="58" t="str">
        <f>IF(J493&gt;='01_PARAMETERS'!$B$8,"P480",IF(J493&gt;=0.7,"P481",IF(J493&gt;=0.4,"P482","P483")))</f>
        <v>P483</v>
      </c>
      <c r="M493" s="58" t="str">
        <f>IF(AND(H493&gt;='01_PARAMETERS'!$B$7,F493="High-potential omnichannel"),"Hybrid sequence",IF(H493&gt;='01_PARAMETERS'!$B$7,"Remote call",IF(J493&gt;=0.7,"Approved email","Monitor")))</f>
        <v>Monitor</v>
      </c>
      <c r="N493" s="58" t="str">
        <f t="shared" si="7"/>
        <v>Medium</v>
      </c>
      <c r="O493" s="73" t="str">
        <f>IF(OR(L493="P480",AND(H493&gt;=0.7,G493=0)),"REVIEW","STANDARD")</f>
        <v>STANDARD</v>
      </c>
    </row>
    <row r="494" spans="1:15">
      <c r="A494" s="42" t="s">
        <v>830</v>
      </c>
      <c r="B494" s="61" t="s">
        <v>342</v>
      </c>
      <c r="C494" s="43" t="s">
        <v>313</v>
      </c>
      <c r="D494" s="43" t="s">
        <v>312</v>
      </c>
      <c r="E494" s="43" t="s">
        <v>349</v>
      </c>
      <c r="F494" s="43" t="s">
        <v>344</v>
      </c>
      <c r="G494" s="43">
        <v>1</v>
      </c>
      <c r="H494" s="53">
        <v>0.83287139145650868</v>
      </c>
      <c r="I494" s="43">
        <v>190</v>
      </c>
      <c r="J494" s="53">
        <v>0.76345431789737173</v>
      </c>
      <c r="K494" s="58">
        <f>--(H494&gt;='01_PARAMETERS'!$B$7)</f>
        <v>1</v>
      </c>
      <c r="L494" s="58" t="str">
        <f>IF(J494&gt;='01_PARAMETERS'!$B$8,"P481",IF(J494&gt;=0.7,"P482",IF(J494&gt;=0.4,"P483","P484")))</f>
        <v>P482</v>
      </c>
      <c r="M494" s="58" t="str">
        <f>IF(AND(H494&gt;='01_PARAMETERS'!$B$7,F494="High-potential omnichannel"),"Hybrid sequence",IF(H494&gt;='01_PARAMETERS'!$B$7,"Remote call",IF(J494&gt;=0.7,"Approved email","Monitor")))</f>
        <v>Remote call</v>
      </c>
      <c r="N494" s="58" t="str">
        <f t="shared" si="7"/>
        <v>Very high</v>
      </c>
      <c r="O494" s="73" t="str">
        <f>IF(OR(L494="P481",AND(H494&gt;=0.7,G494=0)),"REVIEW","STANDARD")</f>
        <v>STANDARD</v>
      </c>
    </row>
    <row r="495" spans="1:15">
      <c r="A495" s="42" t="s">
        <v>831</v>
      </c>
      <c r="B495" s="61" t="s">
        <v>342</v>
      </c>
      <c r="C495" s="43" t="s">
        <v>264</v>
      </c>
      <c r="D495" s="43" t="s">
        <v>263</v>
      </c>
      <c r="E495" s="43" t="s">
        <v>349</v>
      </c>
      <c r="F495" s="43" t="s">
        <v>350</v>
      </c>
      <c r="G495" s="43">
        <v>0</v>
      </c>
      <c r="H495" s="53">
        <v>0.88383242837138098</v>
      </c>
      <c r="I495" s="43">
        <v>101</v>
      </c>
      <c r="J495" s="53">
        <v>0.87484355444305384</v>
      </c>
      <c r="K495" s="58">
        <f>--(H495&gt;='01_PARAMETERS'!$B$7)</f>
        <v>1</v>
      </c>
      <c r="L495" s="58" t="str">
        <f>IF(J495&gt;='01_PARAMETERS'!$B$8,"P482",IF(J495&gt;=0.7,"P483",IF(J495&gt;=0.4,"P484","P485")))</f>
        <v>P483</v>
      </c>
      <c r="M495" s="58" t="str">
        <f>IF(AND(H495&gt;='01_PARAMETERS'!$B$7,F495="High-potential omnichannel"),"Hybrid sequence",IF(H495&gt;='01_PARAMETERS'!$B$7,"Remote call",IF(J495&gt;=0.7,"Approved email","Monitor")))</f>
        <v>Hybrid sequence</v>
      </c>
      <c r="N495" s="58" t="str">
        <f t="shared" si="7"/>
        <v>Very high</v>
      </c>
      <c r="O495" s="73" t="str">
        <f>IF(OR(L495="P482",AND(H495&gt;=0.7,G495=0)),"REVIEW","STANDARD")</f>
        <v>REVIEW</v>
      </c>
    </row>
    <row r="496" spans="1:15">
      <c r="A496" s="42" t="s">
        <v>832</v>
      </c>
      <c r="B496" s="61" t="s">
        <v>342</v>
      </c>
      <c r="C496" s="43" t="s">
        <v>267</v>
      </c>
      <c r="D496" s="43" t="s">
        <v>266</v>
      </c>
      <c r="E496" s="43" t="s">
        <v>349</v>
      </c>
      <c r="F496" s="43" t="s">
        <v>347</v>
      </c>
      <c r="G496" s="43">
        <v>0</v>
      </c>
      <c r="H496" s="53">
        <v>0.6299773606383634</v>
      </c>
      <c r="I496" s="43">
        <v>507</v>
      </c>
      <c r="J496" s="53">
        <v>0.36670838548185236</v>
      </c>
      <c r="K496" s="58">
        <f>--(H496&gt;='01_PARAMETERS'!$B$7)</f>
        <v>0</v>
      </c>
      <c r="L496" s="58" t="str">
        <f>IF(J496&gt;='01_PARAMETERS'!$B$8,"P483",IF(J496&gt;=0.7,"P484",IF(J496&gt;=0.4,"P485","P486")))</f>
        <v>P486</v>
      </c>
      <c r="M496" s="58" t="str">
        <f>IF(AND(H496&gt;='01_PARAMETERS'!$B$7,F496="High-potential omnichannel"),"Hybrid sequence",IF(H496&gt;='01_PARAMETERS'!$B$7,"Remote call",IF(J496&gt;=0.7,"Approved email","Monitor")))</f>
        <v>Monitor</v>
      </c>
      <c r="N496" s="58" t="str">
        <f t="shared" si="7"/>
        <v>High</v>
      </c>
      <c r="O496" s="73" t="str">
        <f>IF(OR(L496="P483",AND(H496&gt;=0.7,G496=0)),"REVIEW","STANDARD")</f>
        <v>STANDARD</v>
      </c>
    </row>
    <row r="497" spans="1:15">
      <c r="A497" s="42" t="s">
        <v>833</v>
      </c>
      <c r="B497" s="61" t="s">
        <v>342</v>
      </c>
      <c r="C497" s="43" t="s">
        <v>284</v>
      </c>
      <c r="D497" s="43" t="s">
        <v>281</v>
      </c>
      <c r="E497" s="43" t="s">
        <v>353</v>
      </c>
      <c r="F497" s="43" t="s">
        <v>344</v>
      </c>
      <c r="G497" s="43">
        <v>1</v>
      </c>
      <c r="H497" s="53">
        <v>0.51011801905128873</v>
      </c>
      <c r="I497" s="43">
        <v>644</v>
      </c>
      <c r="J497" s="53">
        <v>0.19524405506883602</v>
      </c>
      <c r="K497" s="58">
        <f>--(H497&gt;='01_PARAMETERS'!$B$7)</f>
        <v>0</v>
      </c>
      <c r="L497" s="58" t="str">
        <f>IF(J497&gt;='01_PARAMETERS'!$B$8,"P484",IF(J497&gt;=0.7,"P485",IF(J497&gt;=0.4,"P486","P487")))</f>
        <v>P487</v>
      </c>
      <c r="M497" s="58" t="str">
        <f>IF(AND(H497&gt;='01_PARAMETERS'!$B$7,F497="High-potential omnichannel"),"Hybrid sequence",IF(H497&gt;='01_PARAMETERS'!$B$7,"Remote call",IF(J497&gt;=0.7,"Approved email","Monitor")))</f>
        <v>Monitor</v>
      </c>
      <c r="N497" s="58" t="str">
        <f t="shared" si="7"/>
        <v>Medium</v>
      </c>
      <c r="O497" s="73" t="str">
        <f>IF(OR(L497="P484",AND(H497&gt;=0.7,G497=0)),"REVIEW","STANDARD")</f>
        <v>STANDARD</v>
      </c>
    </row>
    <row r="498" spans="1:15">
      <c r="A498" s="42" t="s">
        <v>834</v>
      </c>
      <c r="B498" s="61" t="s">
        <v>342</v>
      </c>
      <c r="C498" s="43" t="s">
        <v>257</v>
      </c>
      <c r="D498" s="43" t="s">
        <v>244</v>
      </c>
      <c r="E498" s="43" t="s">
        <v>343</v>
      </c>
      <c r="F498" s="43" t="s">
        <v>347</v>
      </c>
      <c r="G498" s="43">
        <v>1</v>
      </c>
      <c r="H498" s="53">
        <v>0.82680289476673885</v>
      </c>
      <c r="I498" s="43">
        <v>207</v>
      </c>
      <c r="J498" s="53">
        <v>0.74217772215269084</v>
      </c>
      <c r="K498" s="58">
        <f>--(H498&gt;='01_PARAMETERS'!$B$7)</f>
        <v>1</v>
      </c>
      <c r="L498" s="58" t="str">
        <f>IF(J498&gt;='01_PARAMETERS'!$B$8,"P485",IF(J498&gt;=0.7,"P486",IF(J498&gt;=0.4,"P487","P488")))</f>
        <v>P486</v>
      </c>
      <c r="M498" s="58" t="str">
        <f>IF(AND(H498&gt;='01_PARAMETERS'!$B$7,F498="High-potential omnichannel"),"Hybrid sequence",IF(H498&gt;='01_PARAMETERS'!$B$7,"Remote call",IF(J498&gt;=0.7,"Approved email","Monitor")))</f>
        <v>Remote call</v>
      </c>
      <c r="N498" s="58" t="str">
        <f t="shared" si="7"/>
        <v>Very high</v>
      </c>
      <c r="O498" s="73" t="str">
        <f>IF(OR(L498="P485",AND(H498&gt;=0.7,G498=0)),"REVIEW","STANDARD")</f>
        <v>STANDARD</v>
      </c>
    </row>
    <row r="499" spans="1:15">
      <c r="A499" s="42" t="s">
        <v>835</v>
      </c>
      <c r="B499" s="61" t="s">
        <v>342</v>
      </c>
      <c r="C499" s="43" t="s">
        <v>280</v>
      </c>
      <c r="D499" s="43" t="s">
        <v>281</v>
      </c>
      <c r="E499" s="43" t="s">
        <v>343</v>
      </c>
      <c r="F499" s="43" t="s">
        <v>344</v>
      </c>
      <c r="G499" s="43">
        <v>0</v>
      </c>
      <c r="H499" s="53">
        <v>0.75184383396168408</v>
      </c>
      <c r="I499" s="43">
        <v>333</v>
      </c>
      <c r="J499" s="53">
        <v>0.58448060075093866</v>
      </c>
      <c r="K499" s="58">
        <f>--(H499&gt;='01_PARAMETERS'!$B$7)</f>
        <v>1</v>
      </c>
      <c r="L499" s="58" t="str">
        <f>IF(J499&gt;='01_PARAMETERS'!$B$8,"P486",IF(J499&gt;=0.7,"P487",IF(J499&gt;=0.4,"P488","P489")))</f>
        <v>P488</v>
      </c>
      <c r="M499" s="58" t="str">
        <f>IF(AND(H499&gt;='01_PARAMETERS'!$B$7,F499="High-potential omnichannel"),"Hybrid sequence",IF(H499&gt;='01_PARAMETERS'!$B$7,"Remote call",IF(J499&gt;=0.7,"Approved email","Monitor")))</f>
        <v>Remote call</v>
      </c>
      <c r="N499" s="58" t="str">
        <f t="shared" si="7"/>
        <v>High</v>
      </c>
      <c r="O499" s="73" t="str">
        <f>IF(OR(L499="P486",AND(H499&gt;=0.7,G499=0)),"REVIEW","STANDARD")</f>
        <v>REVIEW</v>
      </c>
    </row>
    <row r="500" spans="1:15">
      <c r="A500" s="42" t="s">
        <v>836</v>
      </c>
      <c r="B500" s="61" t="s">
        <v>342</v>
      </c>
      <c r="C500" s="43" t="s">
        <v>261</v>
      </c>
      <c r="D500" s="43" t="s">
        <v>244</v>
      </c>
      <c r="E500" s="43" t="s">
        <v>369</v>
      </c>
      <c r="F500" s="43" t="s">
        <v>350</v>
      </c>
      <c r="G500" s="43">
        <v>1</v>
      </c>
      <c r="H500" s="53">
        <v>0.91272663567883638</v>
      </c>
      <c r="I500" s="43">
        <v>56</v>
      </c>
      <c r="J500" s="53">
        <v>0.93116395494367965</v>
      </c>
      <c r="K500" s="58">
        <f>--(H500&gt;='01_PARAMETERS'!$B$7)</f>
        <v>1</v>
      </c>
      <c r="L500" s="58" t="str">
        <f>IF(J500&gt;='01_PARAMETERS'!$B$8,"P487",IF(J500&gt;=0.7,"P488",IF(J500&gt;=0.4,"P489","P490")))</f>
        <v>P487</v>
      </c>
      <c r="M500" s="58" t="str">
        <f>IF(AND(H500&gt;='01_PARAMETERS'!$B$7,F500="High-potential omnichannel"),"Hybrid sequence",IF(H500&gt;='01_PARAMETERS'!$B$7,"Remote call",IF(J500&gt;=0.7,"Approved email","Monitor")))</f>
        <v>Hybrid sequence</v>
      </c>
      <c r="N500" s="58" t="str">
        <f t="shared" si="7"/>
        <v>Very high</v>
      </c>
      <c r="O500" s="73" t="str">
        <f>IF(OR(L500="P487",AND(H500&gt;=0.7,G500=0)),"REVIEW","STANDARD")</f>
        <v>REVIEW</v>
      </c>
    </row>
    <row r="501" spans="1:15">
      <c r="A501" s="42" t="s">
        <v>837</v>
      </c>
      <c r="B501" s="61" t="s">
        <v>342</v>
      </c>
      <c r="C501" s="43" t="s">
        <v>269</v>
      </c>
      <c r="D501" s="43" t="s">
        <v>270</v>
      </c>
      <c r="E501" s="43" t="s">
        <v>343</v>
      </c>
      <c r="F501" s="43" t="s">
        <v>344</v>
      </c>
      <c r="G501" s="43">
        <v>1</v>
      </c>
      <c r="H501" s="53">
        <v>0.65534212280567505</v>
      </c>
      <c r="I501" s="43">
        <v>471</v>
      </c>
      <c r="J501" s="53">
        <v>0.41176470588235292</v>
      </c>
      <c r="K501" s="58">
        <f>--(H501&gt;='01_PARAMETERS'!$B$7)</f>
        <v>0</v>
      </c>
      <c r="L501" s="58" t="str">
        <f>IF(J501&gt;='01_PARAMETERS'!$B$8,"P488",IF(J501&gt;=0.7,"P489",IF(J501&gt;=0.4,"P490","P491")))</f>
        <v>P490</v>
      </c>
      <c r="M501" s="58" t="str">
        <f>IF(AND(H501&gt;='01_PARAMETERS'!$B$7,F501="High-potential omnichannel"),"Hybrid sequence",IF(H501&gt;='01_PARAMETERS'!$B$7,"Remote call",IF(J501&gt;=0.7,"Approved email","Monitor")))</f>
        <v>Monitor</v>
      </c>
      <c r="N501" s="58" t="str">
        <f t="shared" si="7"/>
        <v>High</v>
      </c>
      <c r="O501" s="73" t="str">
        <f>IF(OR(L501="P488",AND(H501&gt;=0.7,G501=0)),"REVIEW","STANDARD")</f>
        <v>STANDARD</v>
      </c>
    </row>
    <row r="502" spans="1:15">
      <c r="A502" s="42" t="s">
        <v>838</v>
      </c>
      <c r="B502" s="61" t="s">
        <v>342</v>
      </c>
      <c r="C502" s="43" t="s">
        <v>261</v>
      </c>
      <c r="D502" s="43" t="s">
        <v>244</v>
      </c>
      <c r="E502" s="43" t="s">
        <v>343</v>
      </c>
      <c r="F502" s="43" t="s">
        <v>350</v>
      </c>
      <c r="G502" s="43">
        <v>1</v>
      </c>
      <c r="H502" s="53">
        <v>0.95226942652420143</v>
      </c>
      <c r="I502" s="43">
        <v>16</v>
      </c>
      <c r="J502" s="53">
        <v>0.98122653316645803</v>
      </c>
      <c r="K502" s="58">
        <f>--(H502&gt;='01_PARAMETERS'!$B$7)</f>
        <v>1</v>
      </c>
      <c r="L502" s="58" t="str">
        <f>IF(J502&gt;='01_PARAMETERS'!$B$8,"P489",IF(J502&gt;=0.7,"P490",IF(J502&gt;=0.4,"P491","P492")))</f>
        <v>P489</v>
      </c>
      <c r="M502" s="58" t="str">
        <f>IF(AND(H502&gt;='01_PARAMETERS'!$B$7,F502="High-potential omnichannel"),"Hybrid sequence",IF(H502&gt;='01_PARAMETERS'!$B$7,"Remote call",IF(J502&gt;=0.7,"Approved email","Monitor")))</f>
        <v>Hybrid sequence</v>
      </c>
      <c r="N502" s="58" t="str">
        <f t="shared" si="7"/>
        <v>Very high</v>
      </c>
      <c r="O502" s="73" t="str">
        <f>IF(OR(L502="P489",AND(H502&gt;=0.7,G502=0)),"REVIEW","STANDARD")</f>
        <v>REVIEW</v>
      </c>
    </row>
    <row r="503" spans="1:15">
      <c r="A503" s="42" t="s">
        <v>839</v>
      </c>
      <c r="B503" s="61" t="s">
        <v>342</v>
      </c>
      <c r="C503" s="43" t="s">
        <v>293</v>
      </c>
      <c r="D503" s="43" t="s">
        <v>286</v>
      </c>
      <c r="E503" s="43" t="s">
        <v>369</v>
      </c>
      <c r="F503" s="43" t="s">
        <v>350</v>
      </c>
      <c r="G503" s="43">
        <v>0</v>
      </c>
      <c r="H503" s="53">
        <v>0.40436924585988726</v>
      </c>
      <c r="I503" s="43">
        <v>720</v>
      </c>
      <c r="J503" s="53">
        <v>0.10012515644555697</v>
      </c>
      <c r="K503" s="58">
        <f>--(H503&gt;='01_PARAMETERS'!$B$7)</f>
        <v>0</v>
      </c>
      <c r="L503" s="58" t="str">
        <f>IF(J503&gt;='01_PARAMETERS'!$B$8,"P490",IF(J503&gt;=0.7,"P491",IF(J503&gt;=0.4,"P492","P493")))</f>
        <v>P493</v>
      </c>
      <c r="M503" s="58" t="str">
        <f>IF(AND(H503&gt;='01_PARAMETERS'!$B$7,F503="High-potential omnichannel"),"Hybrid sequence",IF(H503&gt;='01_PARAMETERS'!$B$7,"Remote call",IF(J503&gt;=0.7,"Approved email","Monitor")))</f>
        <v>Monitor</v>
      </c>
      <c r="N503" s="58" t="str">
        <f t="shared" si="7"/>
        <v>Medium</v>
      </c>
      <c r="O503" s="73" t="str">
        <f>IF(OR(L503="P490",AND(H503&gt;=0.7,G503=0)),"REVIEW","STANDARD")</f>
        <v>STANDARD</v>
      </c>
    </row>
    <row r="504" spans="1:15">
      <c r="A504" s="42" t="s">
        <v>840</v>
      </c>
      <c r="B504" s="61" t="s">
        <v>342</v>
      </c>
      <c r="C504" s="43" t="s">
        <v>296</v>
      </c>
      <c r="D504" s="43" t="s">
        <v>295</v>
      </c>
      <c r="E504" s="43" t="s">
        <v>353</v>
      </c>
      <c r="F504" s="43" t="s">
        <v>344</v>
      </c>
      <c r="G504" s="43">
        <v>1</v>
      </c>
      <c r="H504" s="53">
        <v>0.8850025268199293</v>
      </c>
      <c r="I504" s="43">
        <v>96</v>
      </c>
      <c r="J504" s="53">
        <v>0.88110137672090116</v>
      </c>
      <c r="K504" s="58">
        <f>--(H504&gt;='01_PARAMETERS'!$B$7)</f>
        <v>1</v>
      </c>
      <c r="L504" s="58" t="str">
        <f>IF(J504&gt;='01_PARAMETERS'!$B$8,"P491",IF(J504&gt;=0.7,"P492",IF(J504&gt;=0.4,"P493","P494")))</f>
        <v>P492</v>
      </c>
      <c r="M504" s="58" t="str">
        <f>IF(AND(H504&gt;='01_PARAMETERS'!$B$7,F504="High-potential omnichannel"),"Hybrid sequence",IF(H504&gt;='01_PARAMETERS'!$B$7,"Remote call",IF(J504&gt;=0.7,"Approved email","Monitor")))</f>
        <v>Remote call</v>
      </c>
      <c r="N504" s="58" t="str">
        <f t="shared" si="7"/>
        <v>Very high</v>
      </c>
      <c r="O504" s="73" t="str">
        <f>IF(OR(L504="P491",AND(H504&gt;=0.7,G504=0)),"REVIEW","STANDARD")</f>
        <v>STANDARD</v>
      </c>
    </row>
    <row r="505" spans="1:15">
      <c r="A505" s="42" t="s">
        <v>841</v>
      </c>
      <c r="B505" s="61" t="s">
        <v>342</v>
      </c>
      <c r="C505" s="43" t="s">
        <v>315</v>
      </c>
      <c r="D505" s="43" t="s">
        <v>312</v>
      </c>
      <c r="E505" s="43" t="s">
        <v>346</v>
      </c>
      <c r="F505" s="43" t="s">
        <v>347</v>
      </c>
      <c r="G505" s="43">
        <v>0</v>
      </c>
      <c r="H505" s="53">
        <v>0.43552687677645019</v>
      </c>
      <c r="I505" s="43">
        <v>696</v>
      </c>
      <c r="J505" s="53">
        <v>0.13016270337922398</v>
      </c>
      <c r="K505" s="58">
        <f>--(H505&gt;='01_PARAMETERS'!$B$7)</f>
        <v>0</v>
      </c>
      <c r="L505" s="58" t="str">
        <f>IF(J505&gt;='01_PARAMETERS'!$B$8,"P492",IF(J505&gt;=0.7,"P493",IF(J505&gt;=0.4,"P494","P495")))</f>
        <v>P495</v>
      </c>
      <c r="M505" s="58" t="str">
        <f>IF(AND(H505&gt;='01_PARAMETERS'!$B$7,F505="High-potential omnichannel"),"Hybrid sequence",IF(H505&gt;='01_PARAMETERS'!$B$7,"Remote call",IF(J505&gt;=0.7,"Approved email","Monitor")))</f>
        <v>Monitor</v>
      </c>
      <c r="N505" s="58" t="str">
        <f t="shared" si="7"/>
        <v>Medium</v>
      </c>
      <c r="O505" s="73" t="str">
        <f>IF(OR(L505="P492",AND(H505&gt;=0.7,G505=0)),"REVIEW","STANDARD")</f>
        <v>STANDARD</v>
      </c>
    </row>
    <row r="506" spans="1:15">
      <c r="A506" s="42" t="s">
        <v>842</v>
      </c>
      <c r="B506" s="61" t="s">
        <v>342</v>
      </c>
      <c r="C506" s="43" t="s">
        <v>262</v>
      </c>
      <c r="D506" s="43" t="s">
        <v>263</v>
      </c>
      <c r="E506" s="43" t="s">
        <v>346</v>
      </c>
      <c r="F506" s="43" t="s">
        <v>344</v>
      </c>
      <c r="G506" s="43">
        <v>0</v>
      </c>
      <c r="H506" s="53">
        <v>0.76184686164781246</v>
      </c>
      <c r="I506" s="43">
        <v>318</v>
      </c>
      <c r="J506" s="53">
        <v>0.60325406758448064</v>
      </c>
      <c r="K506" s="58">
        <f>--(H506&gt;='01_PARAMETERS'!$B$7)</f>
        <v>1</v>
      </c>
      <c r="L506" s="58" t="str">
        <f>IF(J506&gt;='01_PARAMETERS'!$B$8,"P493",IF(J506&gt;=0.7,"P494",IF(J506&gt;=0.4,"P495","P496")))</f>
        <v>P495</v>
      </c>
      <c r="M506" s="58" t="str">
        <f>IF(AND(H506&gt;='01_PARAMETERS'!$B$7,F506="High-potential omnichannel"),"Hybrid sequence",IF(H506&gt;='01_PARAMETERS'!$B$7,"Remote call",IF(J506&gt;=0.7,"Approved email","Monitor")))</f>
        <v>Remote call</v>
      </c>
      <c r="N506" s="58" t="str">
        <f t="shared" si="7"/>
        <v>High</v>
      </c>
      <c r="O506" s="73" t="str">
        <f>IF(OR(L506="P493",AND(H506&gt;=0.7,G506=0)),"REVIEW","STANDARD")</f>
        <v>REVIEW</v>
      </c>
    </row>
    <row r="507" spans="1:15">
      <c r="A507" s="42" t="s">
        <v>843</v>
      </c>
      <c r="B507" s="61" t="s">
        <v>342</v>
      </c>
      <c r="C507" s="43" t="s">
        <v>314</v>
      </c>
      <c r="D507" s="43" t="s">
        <v>312</v>
      </c>
      <c r="E507" s="43" t="s">
        <v>353</v>
      </c>
      <c r="F507" s="43" t="s">
        <v>347</v>
      </c>
      <c r="G507" s="43">
        <v>0</v>
      </c>
      <c r="H507" s="53">
        <v>0.809777275072322</v>
      </c>
      <c r="I507" s="43">
        <v>228</v>
      </c>
      <c r="J507" s="53">
        <v>0.71589486858573215</v>
      </c>
      <c r="K507" s="58">
        <f>--(H507&gt;='01_PARAMETERS'!$B$7)</f>
        <v>1</v>
      </c>
      <c r="L507" s="58" t="str">
        <f>IF(J507&gt;='01_PARAMETERS'!$B$8,"P494",IF(J507&gt;=0.7,"P495",IF(J507&gt;=0.4,"P496","P497")))</f>
        <v>P495</v>
      </c>
      <c r="M507" s="58" t="str">
        <f>IF(AND(H507&gt;='01_PARAMETERS'!$B$7,F507="High-potential omnichannel"),"Hybrid sequence",IF(H507&gt;='01_PARAMETERS'!$B$7,"Remote call",IF(J507&gt;=0.7,"Approved email","Monitor")))</f>
        <v>Remote call</v>
      </c>
      <c r="N507" s="58" t="str">
        <f t="shared" si="7"/>
        <v>Very high</v>
      </c>
      <c r="O507" s="73" t="str">
        <f>IF(OR(L507="P494",AND(H507&gt;=0.7,G507=0)),"REVIEW","STANDARD")</f>
        <v>REVIEW</v>
      </c>
    </row>
    <row r="508" spans="1:15">
      <c r="A508" s="42" t="s">
        <v>844</v>
      </c>
      <c r="B508" s="61" t="s">
        <v>342</v>
      </c>
      <c r="C508" s="43" t="s">
        <v>282</v>
      </c>
      <c r="D508" s="43" t="s">
        <v>281</v>
      </c>
      <c r="E508" s="43" t="s">
        <v>369</v>
      </c>
      <c r="F508" s="43" t="s">
        <v>344</v>
      </c>
      <c r="G508" s="43">
        <v>1</v>
      </c>
      <c r="H508" s="53">
        <v>0.88874230260490261</v>
      </c>
      <c r="I508" s="43">
        <v>92</v>
      </c>
      <c r="J508" s="53">
        <v>0.88610763454317898</v>
      </c>
      <c r="K508" s="58">
        <f>--(H508&gt;='01_PARAMETERS'!$B$7)</f>
        <v>1</v>
      </c>
      <c r="L508" s="58" t="str">
        <f>IF(J508&gt;='01_PARAMETERS'!$B$8,"P495",IF(J508&gt;=0.7,"P496",IF(J508&gt;=0.4,"P497","P498")))</f>
        <v>P496</v>
      </c>
      <c r="M508" s="58" t="str">
        <f>IF(AND(H508&gt;='01_PARAMETERS'!$B$7,F508="High-potential omnichannel"),"Hybrid sequence",IF(H508&gt;='01_PARAMETERS'!$B$7,"Remote call",IF(J508&gt;=0.7,"Approved email","Monitor")))</f>
        <v>Remote call</v>
      </c>
      <c r="N508" s="58" t="str">
        <f t="shared" si="7"/>
        <v>Very high</v>
      </c>
      <c r="O508" s="73" t="str">
        <f>IF(OR(L508="P495",AND(H508&gt;=0.7,G508=0)),"REVIEW","STANDARD")</f>
        <v>STANDARD</v>
      </c>
    </row>
    <row r="509" spans="1:15">
      <c r="A509" s="42" t="s">
        <v>845</v>
      </c>
      <c r="B509" s="61" t="s">
        <v>342</v>
      </c>
      <c r="C509" s="43" t="s">
        <v>290</v>
      </c>
      <c r="D509" s="43" t="s">
        <v>286</v>
      </c>
      <c r="E509" s="43" t="s">
        <v>349</v>
      </c>
      <c r="F509" s="43" t="s">
        <v>350</v>
      </c>
      <c r="G509" s="43">
        <v>0</v>
      </c>
      <c r="H509" s="53">
        <v>0.4087067476675148</v>
      </c>
      <c r="I509" s="43">
        <v>715</v>
      </c>
      <c r="J509" s="53">
        <v>0.1063829787234043</v>
      </c>
      <c r="K509" s="58">
        <f>--(H509&gt;='01_PARAMETERS'!$B$7)</f>
        <v>0</v>
      </c>
      <c r="L509" s="58" t="str">
        <f>IF(J509&gt;='01_PARAMETERS'!$B$8,"P496",IF(J509&gt;=0.7,"P497",IF(J509&gt;=0.4,"P498","P499")))</f>
        <v>P499</v>
      </c>
      <c r="M509" s="58" t="str">
        <f>IF(AND(H509&gt;='01_PARAMETERS'!$B$7,F509="High-potential omnichannel"),"Hybrid sequence",IF(H509&gt;='01_PARAMETERS'!$B$7,"Remote call",IF(J509&gt;=0.7,"Approved email","Monitor")))</f>
        <v>Monitor</v>
      </c>
      <c r="N509" s="58" t="str">
        <f t="shared" si="7"/>
        <v>Medium</v>
      </c>
      <c r="O509" s="73" t="str">
        <f>IF(OR(L509="P496",AND(H509&gt;=0.7,G509=0)),"REVIEW","STANDARD")</f>
        <v>STANDARD</v>
      </c>
    </row>
    <row r="510" spans="1:15">
      <c r="A510" s="42" t="s">
        <v>846</v>
      </c>
      <c r="B510" s="61" t="s">
        <v>342</v>
      </c>
      <c r="C510" s="43" t="s">
        <v>257</v>
      </c>
      <c r="D510" s="43" t="s">
        <v>244</v>
      </c>
      <c r="E510" s="43" t="s">
        <v>349</v>
      </c>
      <c r="F510" s="43" t="s">
        <v>350</v>
      </c>
      <c r="G510" s="43">
        <v>1</v>
      </c>
      <c r="H510" s="53">
        <v>0.80765752437798677</v>
      </c>
      <c r="I510" s="43">
        <v>232</v>
      </c>
      <c r="J510" s="53">
        <v>0.71088861076345433</v>
      </c>
      <c r="K510" s="58">
        <f>--(H510&gt;='01_PARAMETERS'!$B$7)</f>
        <v>1</v>
      </c>
      <c r="L510" s="58" t="str">
        <f>IF(J510&gt;='01_PARAMETERS'!$B$8,"P497",IF(J510&gt;=0.7,"P498",IF(J510&gt;=0.4,"P499","P500")))</f>
        <v>P498</v>
      </c>
      <c r="M510" s="58" t="str">
        <f>IF(AND(H510&gt;='01_PARAMETERS'!$B$7,F510="High-potential omnichannel"),"Hybrid sequence",IF(H510&gt;='01_PARAMETERS'!$B$7,"Remote call",IF(J510&gt;=0.7,"Approved email","Monitor")))</f>
        <v>Hybrid sequence</v>
      </c>
      <c r="N510" s="58" t="str">
        <f t="shared" si="7"/>
        <v>Very high</v>
      </c>
      <c r="O510" s="73" t="str">
        <f>IF(OR(L510="P497",AND(H510&gt;=0.7,G510=0)),"REVIEW","STANDARD")</f>
        <v>STANDARD</v>
      </c>
    </row>
    <row r="511" spans="1:15">
      <c r="A511" s="42" t="s">
        <v>847</v>
      </c>
      <c r="B511" s="61" t="s">
        <v>342</v>
      </c>
      <c r="C511" s="43" t="s">
        <v>283</v>
      </c>
      <c r="D511" s="43" t="s">
        <v>281</v>
      </c>
      <c r="E511" s="43" t="s">
        <v>349</v>
      </c>
      <c r="F511" s="43" t="s">
        <v>347</v>
      </c>
      <c r="G511" s="43">
        <v>0</v>
      </c>
      <c r="H511" s="53">
        <v>0.85183220865773912</v>
      </c>
      <c r="I511" s="43">
        <v>151</v>
      </c>
      <c r="J511" s="53">
        <v>0.8122653316645807</v>
      </c>
      <c r="K511" s="58">
        <f>--(H511&gt;='01_PARAMETERS'!$B$7)</f>
        <v>1</v>
      </c>
      <c r="L511" s="58" t="str">
        <f>IF(J511&gt;='01_PARAMETERS'!$B$8,"P498",IF(J511&gt;=0.7,"P499",IF(J511&gt;=0.4,"P500","P501")))</f>
        <v>P499</v>
      </c>
      <c r="M511" s="58" t="str">
        <f>IF(AND(H511&gt;='01_PARAMETERS'!$B$7,F511="High-potential omnichannel"),"Hybrid sequence",IF(H511&gt;='01_PARAMETERS'!$B$7,"Remote call",IF(J511&gt;=0.7,"Approved email","Monitor")))</f>
        <v>Remote call</v>
      </c>
      <c r="N511" s="58" t="str">
        <f t="shared" si="7"/>
        <v>Very high</v>
      </c>
      <c r="O511" s="73" t="str">
        <f>IF(OR(L511="P498",AND(H511&gt;=0.7,G511=0)),"REVIEW","STANDARD")</f>
        <v>REVIEW</v>
      </c>
    </row>
    <row r="512" spans="1:15">
      <c r="A512" s="42" t="s">
        <v>848</v>
      </c>
      <c r="B512" s="61" t="s">
        <v>342</v>
      </c>
      <c r="C512" s="43" t="s">
        <v>264</v>
      </c>
      <c r="D512" s="43" t="s">
        <v>263</v>
      </c>
      <c r="E512" s="43" t="s">
        <v>353</v>
      </c>
      <c r="F512" s="43" t="s">
        <v>344</v>
      </c>
      <c r="G512" s="43">
        <v>0</v>
      </c>
      <c r="H512" s="53">
        <v>0.72069150927767689</v>
      </c>
      <c r="I512" s="43">
        <v>378</v>
      </c>
      <c r="J512" s="53">
        <v>0.52816020025031296</v>
      </c>
      <c r="K512" s="58">
        <f>--(H512&gt;='01_PARAMETERS'!$B$7)</f>
        <v>1</v>
      </c>
      <c r="L512" s="58" t="str">
        <f>IF(J512&gt;='01_PARAMETERS'!$B$8,"P499",IF(J512&gt;=0.7,"P500",IF(J512&gt;=0.4,"P501","P502")))</f>
        <v>P501</v>
      </c>
      <c r="M512" s="58" t="str">
        <f>IF(AND(H512&gt;='01_PARAMETERS'!$B$7,F512="High-potential omnichannel"),"Hybrid sequence",IF(H512&gt;='01_PARAMETERS'!$B$7,"Remote call",IF(J512&gt;=0.7,"Approved email","Monitor")))</f>
        <v>Remote call</v>
      </c>
      <c r="N512" s="58" t="str">
        <f t="shared" si="7"/>
        <v>High</v>
      </c>
      <c r="O512" s="73" t="str">
        <f>IF(OR(L512="P499",AND(H512&gt;=0.7,G512=0)),"REVIEW","STANDARD")</f>
        <v>REVIEW</v>
      </c>
    </row>
    <row r="513" spans="1:15">
      <c r="A513" s="42" t="s">
        <v>849</v>
      </c>
      <c r="B513" s="61" t="s">
        <v>342</v>
      </c>
      <c r="C513" s="43" t="s">
        <v>306</v>
      </c>
      <c r="D513" s="43" t="s">
        <v>303</v>
      </c>
      <c r="E513" s="43" t="s">
        <v>349</v>
      </c>
      <c r="F513" s="43" t="s">
        <v>347</v>
      </c>
      <c r="G513" s="43">
        <v>0</v>
      </c>
      <c r="H513" s="53">
        <v>0.41417680662503031</v>
      </c>
      <c r="I513" s="43">
        <v>710</v>
      </c>
      <c r="J513" s="53">
        <v>0.11264080100125151</v>
      </c>
      <c r="K513" s="58">
        <f>--(H513&gt;='01_PARAMETERS'!$B$7)</f>
        <v>0</v>
      </c>
      <c r="L513" s="58" t="str">
        <f>IF(J513&gt;='01_PARAMETERS'!$B$8,"P500",IF(J513&gt;=0.7,"P501",IF(J513&gt;=0.4,"P502","P503")))</f>
        <v>P503</v>
      </c>
      <c r="M513" s="58" t="str">
        <f>IF(AND(H513&gt;='01_PARAMETERS'!$B$7,F513="High-potential omnichannel"),"Hybrid sequence",IF(H513&gt;='01_PARAMETERS'!$B$7,"Remote call",IF(J513&gt;=0.7,"Approved email","Monitor")))</f>
        <v>Monitor</v>
      </c>
      <c r="N513" s="58" t="str">
        <f t="shared" si="7"/>
        <v>Medium</v>
      </c>
      <c r="O513" s="73" t="str">
        <f>IF(OR(L513="P500",AND(H513&gt;=0.7,G513=0)),"REVIEW","STANDARD")</f>
        <v>STANDARD</v>
      </c>
    </row>
    <row r="514" spans="1:15">
      <c r="A514" s="42" t="s">
        <v>850</v>
      </c>
      <c r="B514" s="61" t="s">
        <v>342</v>
      </c>
      <c r="C514" s="43" t="s">
        <v>283</v>
      </c>
      <c r="D514" s="43" t="s">
        <v>281</v>
      </c>
      <c r="E514" s="43" t="s">
        <v>349</v>
      </c>
      <c r="F514" s="43" t="s">
        <v>344</v>
      </c>
      <c r="G514" s="43">
        <v>0</v>
      </c>
      <c r="H514" s="53">
        <v>0.84078106323342361</v>
      </c>
      <c r="I514" s="43">
        <v>175</v>
      </c>
      <c r="J514" s="53">
        <v>0.78222778473091359</v>
      </c>
      <c r="K514" s="58">
        <f>--(H514&gt;='01_PARAMETERS'!$B$7)</f>
        <v>1</v>
      </c>
      <c r="L514" s="58" t="str">
        <f>IF(J514&gt;='01_PARAMETERS'!$B$8,"P501",IF(J514&gt;=0.7,"P502",IF(J514&gt;=0.4,"P503","P504")))</f>
        <v>P502</v>
      </c>
      <c r="M514" s="58" t="str">
        <f>IF(AND(H514&gt;='01_PARAMETERS'!$B$7,F514="High-potential omnichannel"),"Hybrid sequence",IF(H514&gt;='01_PARAMETERS'!$B$7,"Remote call",IF(J514&gt;=0.7,"Approved email","Monitor")))</f>
        <v>Remote call</v>
      </c>
      <c r="N514" s="58" t="str">
        <f t="shared" si="7"/>
        <v>Very high</v>
      </c>
      <c r="O514" s="73" t="str">
        <f>IF(OR(L514="P501",AND(H514&gt;=0.7,G514=0)),"REVIEW","STANDARD")</f>
        <v>REVIEW</v>
      </c>
    </row>
    <row r="515" spans="1:15">
      <c r="A515" s="42" t="s">
        <v>851</v>
      </c>
      <c r="B515" s="61" t="s">
        <v>342</v>
      </c>
      <c r="C515" s="43" t="s">
        <v>271</v>
      </c>
      <c r="D515" s="43" t="s">
        <v>270</v>
      </c>
      <c r="E515" s="43" t="s">
        <v>349</v>
      </c>
      <c r="F515" s="43" t="s">
        <v>347</v>
      </c>
      <c r="G515" s="43">
        <v>1</v>
      </c>
      <c r="H515" s="53">
        <v>0.69257487620788294</v>
      </c>
      <c r="I515" s="43">
        <v>423</v>
      </c>
      <c r="J515" s="53">
        <v>0.47183979974968715</v>
      </c>
      <c r="K515" s="58">
        <f>--(H515&gt;='01_PARAMETERS'!$B$7)</f>
        <v>0</v>
      </c>
      <c r="L515" s="58" t="str">
        <f>IF(J515&gt;='01_PARAMETERS'!$B$8,"P502",IF(J515&gt;=0.7,"P503",IF(J515&gt;=0.4,"P504","P505")))</f>
        <v>P504</v>
      </c>
      <c r="M515" s="58" t="str">
        <f>IF(AND(H515&gt;='01_PARAMETERS'!$B$7,F515="High-potential omnichannel"),"Hybrid sequence",IF(H515&gt;='01_PARAMETERS'!$B$7,"Remote call",IF(J515&gt;=0.7,"Approved email","Monitor")))</f>
        <v>Monitor</v>
      </c>
      <c r="N515" s="58" t="str">
        <f t="shared" si="7"/>
        <v>High</v>
      </c>
      <c r="O515" s="73" t="str">
        <f>IF(OR(L515="P502",AND(H515&gt;=0.7,G515=0)),"REVIEW","STANDARD")</f>
        <v>STANDARD</v>
      </c>
    </row>
    <row r="516" spans="1:15">
      <c r="A516" s="42" t="s">
        <v>852</v>
      </c>
      <c r="B516" s="61" t="s">
        <v>342</v>
      </c>
      <c r="C516" s="43" t="s">
        <v>311</v>
      </c>
      <c r="D516" s="43" t="s">
        <v>312</v>
      </c>
      <c r="E516" s="43" t="s">
        <v>343</v>
      </c>
      <c r="F516" s="43" t="s">
        <v>350</v>
      </c>
      <c r="G516" s="43">
        <v>0</v>
      </c>
      <c r="H516" s="53">
        <v>0.50341944515319648</v>
      </c>
      <c r="I516" s="43">
        <v>649</v>
      </c>
      <c r="J516" s="53">
        <v>0.1889862327909887</v>
      </c>
      <c r="K516" s="58">
        <f>--(H516&gt;='01_PARAMETERS'!$B$7)</f>
        <v>0</v>
      </c>
      <c r="L516" s="58" t="str">
        <f>IF(J516&gt;='01_PARAMETERS'!$B$8,"P503",IF(J516&gt;=0.7,"P504",IF(J516&gt;=0.4,"P505","P506")))</f>
        <v>P506</v>
      </c>
      <c r="M516" s="58" t="str">
        <f>IF(AND(H516&gt;='01_PARAMETERS'!$B$7,F516="High-potential omnichannel"),"Hybrid sequence",IF(H516&gt;='01_PARAMETERS'!$B$7,"Remote call",IF(J516&gt;=0.7,"Approved email","Monitor")))</f>
        <v>Monitor</v>
      </c>
      <c r="N516" s="58" t="str">
        <f t="shared" si="7"/>
        <v>Medium</v>
      </c>
      <c r="O516" s="73" t="str">
        <f>IF(OR(L516="P503",AND(H516&gt;=0.7,G516=0)),"REVIEW","STANDARD")</f>
        <v>STANDARD</v>
      </c>
    </row>
    <row r="517" spans="1:15">
      <c r="A517" s="42" t="s">
        <v>853</v>
      </c>
      <c r="B517" s="61" t="s">
        <v>342</v>
      </c>
      <c r="C517" s="43" t="s">
        <v>299</v>
      </c>
      <c r="D517" s="43" t="s">
        <v>298</v>
      </c>
      <c r="E517" s="43" t="s">
        <v>369</v>
      </c>
      <c r="F517" s="43" t="s">
        <v>347</v>
      </c>
      <c r="G517" s="43">
        <v>0</v>
      </c>
      <c r="H517" s="53">
        <v>0.87374704767513889</v>
      </c>
      <c r="I517" s="43">
        <v>119</v>
      </c>
      <c r="J517" s="53">
        <v>0.85231539424280345</v>
      </c>
      <c r="K517" s="58">
        <f>--(H517&gt;='01_PARAMETERS'!$B$7)</f>
        <v>1</v>
      </c>
      <c r="L517" s="58" t="str">
        <f>IF(J517&gt;='01_PARAMETERS'!$B$8,"P504",IF(J517&gt;=0.7,"P505",IF(J517&gt;=0.4,"P506","P507")))</f>
        <v>P505</v>
      </c>
      <c r="M517" s="58" t="str">
        <f>IF(AND(H517&gt;='01_PARAMETERS'!$B$7,F517="High-potential omnichannel"),"Hybrid sequence",IF(H517&gt;='01_PARAMETERS'!$B$7,"Remote call",IF(J517&gt;=0.7,"Approved email","Monitor")))</f>
        <v>Remote call</v>
      </c>
      <c r="N517" s="58" t="str">
        <f t="shared" si="7"/>
        <v>Very high</v>
      </c>
      <c r="O517" s="73" t="str">
        <f>IF(OR(L517="P504",AND(H517&gt;=0.7,G517=0)),"REVIEW","STANDARD")</f>
        <v>REVIEW</v>
      </c>
    </row>
    <row r="518" spans="1:15">
      <c r="A518" s="42" t="s">
        <v>854</v>
      </c>
      <c r="B518" s="61" t="s">
        <v>342</v>
      </c>
      <c r="C518" s="43" t="s">
        <v>262</v>
      </c>
      <c r="D518" s="43" t="s">
        <v>263</v>
      </c>
      <c r="E518" s="43" t="s">
        <v>353</v>
      </c>
      <c r="F518" s="43" t="s">
        <v>344</v>
      </c>
      <c r="G518" s="43">
        <v>0</v>
      </c>
      <c r="H518" s="53">
        <v>0.87036896738347291</v>
      </c>
      <c r="I518" s="43">
        <v>126</v>
      </c>
      <c r="J518" s="53">
        <v>0.84355444305381733</v>
      </c>
      <c r="K518" s="58">
        <f>--(H518&gt;='01_PARAMETERS'!$B$7)</f>
        <v>1</v>
      </c>
      <c r="L518" s="58" t="str">
        <f>IF(J518&gt;='01_PARAMETERS'!$B$8,"P505",IF(J518&gt;=0.7,"P506",IF(J518&gt;=0.4,"P507","P508")))</f>
        <v>P506</v>
      </c>
      <c r="M518" s="58" t="str">
        <f>IF(AND(H518&gt;='01_PARAMETERS'!$B$7,F518="High-potential omnichannel"),"Hybrid sequence",IF(H518&gt;='01_PARAMETERS'!$B$7,"Remote call",IF(J518&gt;=0.7,"Approved email","Monitor")))</f>
        <v>Remote call</v>
      </c>
      <c r="N518" s="58" t="str">
        <f t="shared" si="7"/>
        <v>Very high</v>
      </c>
      <c r="O518" s="73" t="str">
        <f>IF(OR(L518="P505",AND(H518&gt;=0.7,G518=0)),"REVIEW","STANDARD")</f>
        <v>REVIEW</v>
      </c>
    </row>
    <row r="519" spans="1:15">
      <c r="A519" s="42" t="s">
        <v>855</v>
      </c>
      <c r="B519" s="61" t="s">
        <v>342</v>
      </c>
      <c r="C519" s="43" t="s">
        <v>297</v>
      </c>
      <c r="D519" s="43" t="s">
        <v>298</v>
      </c>
      <c r="E519" s="43" t="s">
        <v>349</v>
      </c>
      <c r="F519" s="43" t="s">
        <v>350</v>
      </c>
      <c r="G519" s="43">
        <v>0</v>
      </c>
      <c r="H519" s="53">
        <v>0.53718294050765947</v>
      </c>
      <c r="I519" s="43">
        <v>621</v>
      </c>
      <c r="J519" s="53">
        <v>0.22403003754693362</v>
      </c>
      <c r="K519" s="58">
        <f>--(H519&gt;='01_PARAMETERS'!$B$7)</f>
        <v>0</v>
      </c>
      <c r="L519" s="58" t="str">
        <f>IF(J519&gt;='01_PARAMETERS'!$B$8,"P506",IF(J519&gt;=0.7,"P507",IF(J519&gt;=0.4,"P508","P509")))</f>
        <v>P509</v>
      </c>
      <c r="M519" s="58" t="str">
        <f>IF(AND(H519&gt;='01_PARAMETERS'!$B$7,F519="High-potential omnichannel"),"Hybrid sequence",IF(H519&gt;='01_PARAMETERS'!$B$7,"Remote call",IF(J519&gt;=0.7,"Approved email","Monitor")))</f>
        <v>Monitor</v>
      </c>
      <c r="N519" s="58" t="str">
        <f t="shared" si="7"/>
        <v>Medium</v>
      </c>
      <c r="O519" s="73" t="str">
        <f>IF(OR(L519="P506",AND(H519&gt;=0.7,G519=0)),"REVIEW","STANDARD")</f>
        <v>STANDARD</v>
      </c>
    </row>
    <row r="520" spans="1:15">
      <c r="A520" s="42" t="s">
        <v>856</v>
      </c>
      <c r="B520" s="61" t="s">
        <v>342</v>
      </c>
      <c r="C520" s="43" t="s">
        <v>272</v>
      </c>
      <c r="D520" s="43" t="s">
        <v>273</v>
      </c>
      <c r="E520" s="43" t="s">
        <v>346</v>
      </c>
      <c r="F520" s="43" t="s">
        <v>350</v>
      </c>
      <c r="G520" s="43">
        <v>0</v>
      </c>
      <c r="H520" s="53">
        <v>0.77360364027434481</v>
      </c>
      <c r="I520" s="43">
        <v>300</v>
      </c>
      <c r="J520" s="53">
        <v>0.62578222778473092</v>
      </c>
      <c r="K520" s="58">
        <f>--(H520&gt;='01_PARAMETERS'!$B$7)</f>
        <v>1</v>
      </c>
      <c r="L520" s="58" t="str">
        <f>IF(J520&gt;='01_PARAMETERS'!$B$8,"P507",IF(J520&gt;=0.7,"P508",IF(J520&gt;=0.4,"P509","P510")))</f>
        <v>P509</v>
      </c>
      <c r="M520" s="58" t="str">
        <f>IF(AND(H520&gt;='01_PARAMETERS'!$B$7,F520="High-potential omnichannel"),"Hybrid sequence",IF(H520&gt;='01_PARAMETERS'!$B$7,"Remote call",IF(J520&gt;=0.7,"Approved email","Monitor")))</f>
        <v>Hybrid sequence</v>
      </c>
      <c r="N520" s="58" t="str">
        <f t="shared" si="7"/>
        <v>High</v>
      </c>
      <c r="O520" s="73" t="str">
        <f>IF(OR(L520="P507",AND(H520&gt;=0.7,G520=0)),"REVIEW","STANDARD")</f>
        <v>REVIEW</v>
      </c>
    </row>
    <row r="521" spans="1:15">
      <c r="A521" s="42" t="s">
        <v>857</v>
      </c>
      <c r="B521" s="61" t="s">
        <v>342</v>
      </c>
      <c r="C521" s="43" t="s">
        <v>288</v>
      </c>
      <c r="D521" s="43" t="s">
        <v>286</v>
      </c>
      <c r="E521" s="43" t="s">
        <v>349</v>
      </c>
      <c r="F521" s="43" t="s">
        <v>350</v>
      </c>
      <c r="G521" s="43">
        <v>1</v>
      </c>
      <c r="H521" s="53">
        <v>0.74271695784374936</v>
      </c>
      <c r="I521" s="43">
        <v>346</v>
      </c>
      <c r="J521" s="53">
        <v>0.56821026282853571</v>
      </c>
      <c r="K521" s="58">
        <f>--(H521&gt;='01_PARAMETERS'!$B$7)</f>
        <v>1</v>
      </c>
      <c r="L521" s="58" t="str">
        <f>IF(J521&gt;='01_PARAMETERS'!$B$8,"P508",IF(J521&gt;=0.7,"P509",IF(J521&gt;=0.4,"P510","P511")))</f>
        <v>P510</v>
      </c>
      <c r="M521" s="58" t="str">
        <f>IF(AND(H521&gt;='01_PARAMETERS'!$B$7,F521="High-potential omnichannel"),"Hybrid sequence",IF(H521&gt;='01_PARAMETERS'!$B$7,"Remote call",IF(J521&gt;=0.7,"Approved email","Monitor")))</f>
        <v>Hybrid sequence</v>
      </c>
      <c r="N521" s="58" t="str">
        <f t="shared" si="7"/>
        <v>High</v>
      </c>
      <c r="O521" s="73" t="str">
        <f>IF(OR(L521="P508",AND(H521&gt;=0.7,G521=0)),"REVIEW","STANDARD")</f>
        <v>STANDARD</v>
      </c>
    </row>
    <row r="522" spans="1:15">
      <c r="A522" s="42" t="s">
        <v>858</v>
      </c>
      <c r="B522" s="61" t="s">
        <v>342</v>
      </c>
      <c r="C522" s="43" t="s">
        <v>309</v>
      </c>
      <c r="D522" s="43" t="s">
        <v>308</v>
      </c>
      <c r="E522" s="43" t="s">
        <v>353</v>
      </c>
      <c r="F522" s="43" t="s">
        <v>344</v>
      </c>
      <c r="G522" s="43">
        <v>1</v>
      </c>
      <c r="H522" s="53">
        <v>0.9035820603170337</v>
      </c>
      <c r="I522" s="43">
        <v>71</v>
      </c>
      <c r="J522" s="53">
        <v>0.91239048811013768</v>
      </c>
      <c r="K522" s="58">
        <f>--(H522&gt;='01_PARAMETERS'!$B$7)</f>
        <v>1</v>
      </c>
      <c r="L522" s="58" t="str">
        <f>IF(J522&gt;='01_PARAMETERS'!$B$8,"P509",IF(J522&gt;=0.7,"P510",IF(J522&gt;=0.4,"P511","P512")))</f>
        <v>P509</v>
      </c>
      <c r="M522" s="58" t="str">
        <f>IF(AND(H522&gt;='01_PARAMETERS'!$B$7,F522="High-potential omnichannel"),"Hybrid sequence",IF(H522&gt;='01_PARAMETERS'!$B$7,"Remote call",IF(J522&gt;=0.7,"Approved email","Monitor")))</f>
        <v>Remote call</v>
      </c>
      <c r="N522" s="58" t="str">
        <f t="shared" si="7"/>
        <v>Very high</v>
      </c>
      <c r="O522" s="73" t="str">
        <f>IF(OR(L522="P509",AND(H522&gt;=0.7,G522=0)),"REVIEW","STANDARD")</f>
        <v>REVIEW</v>
      </c>
    </row>
    <row r="523" spans="1:15">
      <c r="A523" s="42" t="s">
        <v>859</v>
      </c>
      <c r="B523" s="61" t="s">
        <v>342</v>
      </c>
      <c r="C523" s="43" t="s">
        <v>279</v>
      </c>
      <c r="D523" s="43" t="s">
        <v>276</v>
      </c>
      <c r="E523" s="43" t="s">
        <v>353</v>
      </c>
      <c r="F523" s="43" t="s">
        <v>347</v>
      </c>
      <c r="G523" s="43">
        <v>0</v>
      </c>
      <c r="H523" s="53">
        <v>0.53383375941191891</v>
      </c>
      <c r="I523" s="43">
        <v>626</v>
      </c>
      <c r="J523" s="53">
        <v>0.21777221526908641</v>
      </c>
      <c r="K523" s="58">
        <f>--(H523&gt;='01_PARAMETERS'!$B$7)</f>
        <v>0</v>
      </c>
      <c r="L523" s="58" t="str">
        <f>IF(J523&gt;='01_PARAMETERS'!$B$8,"P510",IF(J523&gt;=0.7,"P511",IF(J523&gt;=0.4,"P512","P513")))</f>
        <v>P513</v>
      </c>
      <c r="M523" s="58" t="str">
        <f>IF(AND(H523&gt;='01_PARAMETERS'!$B$7,F523="High-potential omnichannel"),"Hybrid sequence",IF(H523&gt;='01_PARAMETERS'!$B$7,"Remote call",IF(J523&gt;=0.7,"Approved email","Monitor")))</f>
        <v>Monitor</v>
      </c>
      <c r="N523" s="58" t="str">
        <f t="shared" si="7"/>
        <v>Medium</v>
      </c>
      <c r="O523" s="73" t="str">
        <f>IF(OR(L523="P510",AND(H523&gt;=0.7,G523=0)),"REVIEW","STANDARD")</f>
        <v>STANDARD</v>
      </c>
    </row>
    <row r="524" spans="1:15">
      <c r="A524" s="42" t="s">
        <v>860</v>
      </c>
      <c r="B524" s="61" t="s">
        <v>342</v>
      </c>
      <c r="C524" s="43" t="s">
        <v>280</v>
      </c>
      <c r="D524" s="43" t="s">
        <v>281</v>
      </c>
      <c r="E524" s="43" t="s">
        <v>353</v>
      </c>
      <c r="F524" s="43" t="s">
        <v>344</v>
      </c>
      <c r="G524" s="43">
        <v>0</v>
      </c>
      <c r="H524" s="53">
        <v>0.79232106221701393</v>
      </c>
      <c r="I524" s="43">
        <v>267</v>
      </c>
      <c r="J524" s="53">
        <v>0.66708385481852317</v>
      </c>
      <c r="K524" s="58">
        <f>--(H524&gt;='01_PARAMETERS'!$B$7)</f>
        <v>1</v>
      </c>
      <c r="L524" s="58" t="str">
        <f>IF(J524&gt;='01_PARAMETERS'!$B$8,"P511",IF(J524&gt;=0.7,"P512",IF(J524&gt;=0.4,"P513","P514")))</f>
        <v>P513</v>
      </c>
      <c r="M524" s="58" t="str">
        <f>IF(AND(H524&gt;='01_PARAMETERS'!$B$7,F524="High-potential omnichannel"),"Hybrid sequence",IF(H524&gt;='01_PARAMETERS'!$B$7,"Remote call",IF(J524&gt;=0.7,"Approved email","Monitor")))</f>
        <v>Remote call</v>
      </c>
      <c r="N524" s="58" t="str">
        <f t="shared" si="7"/>
        <v>High</v>
      </c>
      <c r="O524" s="73" t="str">
        <f>IF(OR(L524="P511",AND(H524&gt;=0.7,G524=0)),"REVIEW","STANDARD")</f>
        <v>REVIEW</v>
      </c>
    </row>
    <row r="525" spans="1:15">
      <c r="A525" s="42" t="s">
        <v>861</v>
      </c>
      <c r="B525" s="61" t="s">
        <v>342</v>
      </c>
      <c r="C525" s="43" t="s">
        <v>313</v>
      </c>
      <c r="D525" s="43" t="s">
        <v>312</v>
      </c>
      <c r="E525" s="43" t="s">
        <v>343</v>
      </c>
      <c r="F525" s="43" t="s">
        <v>350</v>
      </c>
      <c r="G525" s="43">
        <v>0</v>
      </c>
      <c r="H525" s="53">
        <v>0.87814939965091943</v>
      </c>
      <c r="I525" s="43">
        <v>113</v>
      </c>
      <c r="J525" s="53">
        <v>0.85982478097622028</v>
      </c>
      <c r="K525" s="58">
        <f>--(H525&gt;='01_PARAMETERS'!$B$7)</f>
        <v>1</v>
      </c>
      <c r="L525" s="58" t="str">
        <f>IF(J525&gt;='01_PARAMETERS'!$B$8,"P512",IF(J525&gt;=0.7,"P513",IF(J525&gt;=0.4,"P514","P515")))</f>
        <v>P513</v>
      </c>
      <c r="M525" s="58" t="str">
        <f>IF(AND(H525&gt;='01_PARAMETERS'!$B$7,F525="High-potential omnichannel"),"Hybrid sequence",IF(H525&gt;='01_PARAMETERS'!$B$7,"Remote call",IF(J525&gt;=0.7,"Approved email","Monitor")))</f>
        <v>Hybrid sequence</v>
      </c>
      <c r="N525" s="58" t="str">
        <f t="shared" si="7"/>
        <v>Very high</v>
      </c>
      <c r="O525" s="73" t="str">
        <f>IF(OR(L525="P512",AND(H525&gt;=0.7,G525=0)),"REVIEW","STANDARD")</f>
        <v>REVIEW</v>
      </c>
    </row>
    <row r="526" spans="1:15">
      <c r="A526" s="42" t="s">
        <v>862</v>
      </c>
      <c r="B526" s="61" t="s">
        <v>342</v>
      </c>
      <c r="C526" s="43" t="s">
        <v>285</v>
      </c>
      <c r="D526" s="43" t="s">
        <v>286</v>
      </c>
      <c r="E526" s="43" t="s">
        <v>349</v>
      </c>
      <c r="F526" s="43" t="s">
        <v>344</v>
      </c>
      <c r="G526" s="43">
        <v>1</v>
      </c>
      <c r="H526" s="53">
        <v>0.91404691757188872</v>
      </c>
      <c r="I526" s="43">
        <v>52</v>
      </c>
      <c r="J526" s="53">
        <v>0.93617021276595747</v>
      </c>
      <c r="K526" s="58">
        <f>--(H526&gt;='01_PARAMETERS'!$B$7)</f>
        <v>1</v>
      </c>
      <c r="L526" s="58" t="str">
        <f>IF(J526&gt;='01_PARAMETERS'!$B$8,"P513",IF(J526&gt;=0.7,"P514",IF(J526&gt;=0.4,"P515","P516")))</f>
        <v>P513</v>
      </c>
      <c r="M526" s="58" t="str">
        <f>IF(AND(H526&gt;='01_PARAMETERS'!$B$7,F526="High-potential omnichannel"),"Hybrid sequence",IF(H526&gt;='01_PARAMETERS'!$B$7,"Remote call",IF(J526&gt;=0.7,"Approved email","Monitor")))</f>
        <v>Remote call</v>
      </c>
      <c r="N526" s="58" t="str">
        <f t="shared" ref="N526:N589" si="8">IF(H526&gt;=0.8,"Very high",IF(H526&gt;=0.6,"High",IF(H526&gt;=0.4,"Medium","Low")))</f>
        <v>Very high</v>
      </c>
      <c r="O526" s="73" t="str">
        <f>IF(OR(L526="P513",AND(H526&gt;=0.7,G526=0)),"REVIEW","STANDARD")</f>
        <v>REVIEW</v>
      </c>
    </row>
    <row r="527" spans="1:15">
      <c r="A527" s="42" t="s">
        <v>863</v>
      </c>
      <c r="B527" s="61" t="s">
        <v>342</v>
      </c>
      <c r="C527" s="43" t="s">
        <v>278</v>
      </c>
      <c r="D527" s="43" t="s">
        <v>276</v>
      </c>
      <c r="E527" s="43" t="s">
        <v>349</v>
      </c>
      <c r="F527" s="43" t="s">
        <v>344</v>
      </c>
      <c r="G527" s="43">
        <v>1</v>
      </c>
      <c r="H527" s="53">
        <v>0.56406603589304571</v>
      </c>
      <c r="I527" s="43">
        <v>584</v>
      </c>
      <c r="J527" s="53">
        <v>0.27033792240300381</v>
      </c>
      <c r="K527" s="58">
        <f>--(H527&gt;='01_PARAMETERS'!$B$7)</f>
        <v>0</v>
      </c>
      <c r="L527" s="58" t="str">
        <f>IF(J527&gt;='01_PARAMETERS'!$B$8,"P514",IF(J527&gt;=0.7,"P515",IF(J527&gt;=0.4,"P516","P517")))</f>
        <v>P517</v>
      </c>
      <c r="M527" s="58" t="str">
        <f>IF(AND(H527&gt;='01_PARAMETERS'!$B$7,F527="High-potential omnichannel"),"Hybrid sequence",IF(H527&gt;='01_PARAMETERS'!$B$7,"Remote call",IF(J527&gt;=0.7,"Approved email","Monitor")))</f>
        <v>Monitor</v>
      </c>
      <c r="N527" s="58" t="str">
        <f t="shared" si="8"/>
        <v>Medium</v>
      </c>
      <c r="O527" s="73" t="str">
        <f>IF(OR(L527="P514",AND(H527&gt;=0.7,G527=0)),"REVIEW","STANDARD")</f>
        <v>STANDARD</v>
      </c>
    </row>
    <row r="528" spans="1:15">
      <c r="A528" s="42" t="s">
        <v>864</v>
      </c>
      <c r="B528" s="61" t="s">
        <v>342</v>
      </c>
      <c r="C528" s="43" t="s">
        <v>259</v>
      </c>
      <c r="D528" s="43" t="s">
        <v>244</v>
      </c>
      <c r="E528" s="43" t="s">
        <v>369</v>
      </c>
      <c r="F528" s="43" t="s">
        <v>350</v>
      </c>
      <c r="G528" s="43">
        <v>0</v>
      </c>
      <c r="H528" s="53">
        <v>0.64369708153056793</v>
      </c>
      <c r="I528" s="43">
        <v>489</v>
      </c>
      <c r="J528" s="53">
        <v>0.38923654568210264</v>
      </c>
      <c r="K528" s="58">
        <f>--(H528&gt;='01_PARAMETERS'!$B$7)</f>
        <v>0</v>
      </c>
      <c r="L528" s="58" t="str">
        <f>IF(J528&gt;='01_PARAMETERS'!$B$8,"P515",IF(J528&gt;=0.7,"P516",IF(J528&gt;=0.4,"P517","P518")))</f>
        <v>P518</v>
      </c>
      <c r="M528" s="58" t="str">
        <f>IF(AND(H528&gt;='01_PARAMETERS'!$B$7,F528="High-potential omnichannel"),"Hybrid sequence",IF(H528&gt;='01_PARAMETERS'!$B$7,"Remote call",IF(J528&gt;=0.7,"Approved email","Monitor")))</f>
        <v>Monitor</v>
      </c>
      <c r="N528" s="58" t="str">
        <f t="shared" si="8"/>
        <v>High</v>
      </c>
      <c r="O528" s="73" t="str">
        <f>IF(OR(L528="P515",AND(H528&gt;=0.7,G528=0)),"REVIEW","STANDARD")</f>
        <v>STANDARD</v>
      </c>
    </row>
    <row r="529" spans="1:15">
      <c r="A529" s="42" t="s">
        <v>865</v>
      </c>
      <c r="B529" s="61" t="s">
        <v>342</v>
      </c>
      <c r="C529" s="43" t="s">
        <v>305</v>
      </c>
      <c r="D529" s="43" t="s">
        <v>303</v>
      </c>
      <c r="E529" s="43" t="s">
        <v>343</v>
      </c>
      <c r="F529" s="43" t="s">
        <v>344</v>
      </c>
      <c r="G529" s="43">
        <v>0</v>
      </c>
      <c r="H529" s="53">
        <v>0.31296502094135176</v>
      </c>
      <c r="I529" s="43">
        <v>756</v>
      </c>
      <c r="J529" s="53">
        <v>5.5068836045056302E-2</v>
      </c>
      <c r="K529" s="58">
        <f>--(H529&gt;='01_PARAMETERS'!$B$7)</f>
        <v>0</v>
      </c>
      <c r="L529" s="58" t="str">
        <f>IF(J529&gt;='01_PARAMETERS'!$B$8,"P516",IF(J529&gt;=0.7,"P517",IF(J529&gt;=0.4,"P518","P519")))</f>
        <v>P519</v>
      </c>
      <c r="M529" s="58" t="str">
        <f>IF(AND(H529&gt;='01_PARAMETERS'!$B$7,F529="High-potential omnichannel"),"Hybrid sequence",IF(H529&gt;='01_PARAMETERS'!$B$7,"Remote call",IF(J529&gt;=0.7,"Approved email","Monitor")))</f>
        <v>Monitor</v>
      </c>
      <c r="N529" s="58" t="str">
        <f t="shared" si="8"/>
        <v>Low</v>
      </c>
      <c r="O529" s="73" t="str">
        <f>IF(OR(L529="P516",AND(H529&gt;=0.7,G529=0)),"REVIEW","STANDARD")</f>
        <v>STANDARD</v>
      </c>
    </row>
    <row r="530" spans="1:15">
      <c r="A530" s="42" t="s">
        <v>866</v>
      </c>
      <c r="B530" s="61" t="s">
        <v>342</v>
      </c>
      <c r="C530" s="43" t="s">
        <v>311</v>
      </c>
      <c r="D530" s="43" t="s">
        <v>312</v>
      </c>
      <c r="E530" s="43" t="s">
        <v>349</v>
      </c>
      <c r="F530" s="43" t="s">
        <v>347</v>
      </c>
      <c r="G530" s="43">
        <v>1</v>
      </c>
      <c r="H530" s="53">
        <v>0.17101261302207557</v>
      </c>
      <c r="I530" s="43">
        <v>789</v>
      </c>
      <c r="J530" s="53">
        <v>1.3767209011264048E-2</v>
      </c>
      <c r="K530" s="58">
        <f>--(H530&gt;='01_PARAMETERS'!$B$7)</f>
        <v>0</v>
      </c>
      <c r="L530" s="58" t="str">
        <f>IF(J530&gt;='01_PARAMETERS'!$B$8,"P517",IF(J530&gt;=0.7,"P518",IF(J530&gt;=0.4,"P519","P520")))</f>
        <v>P520</v>
      </c>
      <c r="M530" s="58" t="str">
        <f>IF(AND(H530&gt;='01_PARAMETERS'!$B$7,F530="High-potential omnichannel"),"Hybrid sequence",IF(H530&gt;='01_PARAMETERS'!$B$7,"Remote call",IF(J530&gt;=0.7,"Approved email","Monitor")))</f>
        <v>Monitor</v>
      </c>
      <c r="N530" s="58" t="str">
        <f t="shared" si="8"/>
        <v>Low</v>
      </c>
      <c r="O530" s="73" t="str">
        <f>IF(OR(L530="P517",AND(H530&gt;=0.7,G530=0)),"REVIEW","STANDARD")</f>
        <v>STANDARD</v>
      </c>
    </row>
    <row r="531" spans="1:15">
      <c r="A531" s="42" t="s">
        <v>867</v>
      </c>
      <c r="B531" s="61" t="s">
        <v>342</v>
      </c>
      <c r="C531" s="43" t="s">
        <v>287</v>
      </c>
      <c r="D531" s="43" t="s">
        <v>286</v>
      </c>
      <c r="E531" s="43" t="s">
        <v>349</v>
      </c>
      <c r="F531" s="43" t="s">
        <v>344</v>
      </c>
      <c r="G531" s="43">
        <v>1</v>
      </c>
      <c r="H531" s="53">
        <v>0.70584742013668345</v>
      </c>
      <c r="I531" s="43">
        <v>398</v>
      </c>
      <c r="J531" s="53">
        <v>0.50312891113892366</v>
      </c>
      <c r="K531" s="58">
        <f>--(H531&gt;='01_PARAMETERS'!$B$7)</f>
        <v>1</v>
      </c>
      <c r="L531" s="58" t="str">
        <f>IF(J531&gt;='01_PARAMETERS'!$B$8,"P518",IF(J531&gt;=0.7,"P519",IF(J531&gt;=0.4,"P520","P521")))</f>
        <v>P520</v>
      </c>
      <c r="M531" s="58" t="str">
        <f>IF(AND(H531&gt;='01_PARAMETERS'!$B$7,F531="High-potential omnichannel"),"Hybrid sequence",IF(H531&gt;='01_PARAMETERS'!$B$7,"Remote call",IF(J531&gt;=0.7,"Approved email","Monitor")))</f>
        <v>Remote call</v>
      </c>
      <c r="N531" s="58" t="str">
        <f t="shared" si="8"/>
        <v>High</v>
      </c>
      <c r="O531" s="73" t="str">
        <f>IF(OR(L531="P518",AND(H531&gt;=0.7,G531=0)),"REVIEW","STANDARD")</f>
        <v>STANDARD</v>
      </c>
    </row>
    <row r="532" spans="1:15">
      <c r="A532" s="42" t="s">
        <v>868</v>
      </c>
      <c r="B532" s="61" t="s">
        <v>342</v>
      </c>
      <c r="C532" s="43" t="s">
        <v>297</v>
      </c>
      <c r="D532" s="43" t="s">
        <v>298</v>
      </c>
      <c r="E532" s="43" t="s">
        <v>343</v>
      </c>
      <c r="F532" s="43" t="s">
        <v>344</v>
      </c>
      <c r="G532" s="43">
        <v>1</v>
      </c>
      <c r="H532" s="53">
        <v>0.45384367190315555</v>
      </c>
      <c r="I532" s="43">
        <v>685</v>
      </c>
      <c r="J532" s="53">
        <v>0.14392991239048814</v>
      </c>
      <c r="K532" s="58">
        <f>--(H532&gt;='01_PARAMETERS'!$B$7)</f>
        <v>0</v>
      </c>
      <c r="L532" s="58" t="str">
        <f>IF(J532&gt;='01_PARAMETERS'!$B$8,"P519",IF(J532&gt;=0.7,"P520",IF(J532&gt;=0.4,"P521","P522")))</f>
        <v>P522</v>
      </c>
      <c r="M532" s="58" t="str">
        <f>IF(AND(H532&gt;='01_PARAMETERS'!$B$7,F532="High-potential omnichannel"),"Hybrid sequence",IF(H532&gt;='01_PARAMETERS'!$B$7,"Remote call",IF(J532&gt;=0.7,"Approved email","Monitor")))</f>
        <v>Monitor</v>
      </c>
      <c r="N532" s="58" t="str">
        <f t="shared" si="8"/>
        <v>Medium</v>
      </c>
      <c r="O532" s="73" t="str">
        <f>IF(OR(L532="P519",AND(H532&gt;=0.7,G532=0)),"REVIEW","STANDARD")</f>
        <v>STANDARD</v>
      </c>
    </row>
    <row r="533" spans="1:15">
      <c r="A533" s="42" t="s">
        <v>869</v>
      </c>
      <c r="B533" s="61" t="s">
        <v>342</v>
      </c>
      <c r="C533" s="43" t="s">
        <v>278</v>
      </c>
      <c r="D533" s="43" t="s">
        <v>276</v>
      </c>
      <c r="E533" s="43" t="s">
        <v>343</v>
      </c>
      <c r="F533" s="43" t="s">
        <v>347</v>
      </c>
      <c r="G533" s="43">
        <v>1</v>
      </c>
      <c r="H533" s="53">
        <v>0.45410370396684985</v>
      </c>
      <c r="I533" s="43">
        <v>684</v>
      </c>
      <c r="J533" s="53">
        <v>0.14518147684605753</v>
      </c>
      <c r="K533" s="58">
        <f>--(H533&gt;='01_PARAMETERS'!$B$7)</f>
        <v>0</v>
      </c>
      <c r="L533" s="58" t="str">
        <f>IF(J533&gt;='01_PARAMETERS'!$B$8,"P520",IF(J533&gt;=0.7,"P521",IF(J533&gt;=0.4,"P522","P523")))</f>
        <v>P523</v>
      </c>
      <c r="M533" s="58" t="str">
        <f>IF(AND(H533&gt;='01_PARAMETERS'!$B$7,F533="High-potential omnichannel"),"Hybrid sequence",IF(H533&gt;='01_PARAMETERS'!$B$7,"Remote call",IF(J533&gt;=0.7,"Approved email","Monitor")))</f>
        <v>Monitor</v>
      </c>
      <c r="N533" s="58" t="str">
        <f t="shared" si="8"/>
        <v>Medium</v>
      </c>
      <c r="O533" s="73" t="str">
        <f>IF(OR(L533="P520",AND(H533&gt;=0.7,G533=0)),"REVIEW","STANDARD")</f>
        <v>STANDARD</v>
      </c>
    </row>
    <row r="534" spans="1:15">
      <c r="A534" s="42" t="s">
        <v>870</v>
      </c>
      <c r="B534" s="61" t="s">
        <v>342</v>
      </c>
      <c r="C534" s="43" t="s">
        <v>291</v>
      </c>
      <c r="D534" s="43" t="s">
        <v>286</v>
      </c>
      <c r="E534" s="43" t="s">
        <v>349</v>
      </c>
      <c r="F534" s="43" t="s">
        <v>344</v>
      </c>
      <c r="G534" s="43">
        <v>0</v>
      </c>
      <c r="H534" s="53">
        <v>0.34283117841416028</v>
      </c>
      <c r="I534" s="43">
        <v>747</v>
      </c>
      <c r="J534" s="53">
        <v>6.6332916145181442E-2</v>
      </c>
      <c r="K534" s="58">
        <f>--(H534&gt;='01_PARAMETERS'!$B$7)</f>
        <v>0</v>
      </c>
      <c r="L534" s="58" t="str">
        <f>IF(J534&gt;='01_PARAMETERS'!$B$8,"P521",IF(J534&gt;=0.7,"P522",IF(J534&gt;=0.4,"P523","P524")))</f>
        <v>P524</v>
      </c>
      <c r="M534" s="58" t="str">
        <f>IF(AND(H534&gt;='01_PARAMETERS'!$B$7,F534="High-potential omnichannel"),"Hybrid sequence",IF(H534&gt;='01_PARAMETERS'!$B$7,"Remote call",IF(J534&gt;=0.7,"Approved email","Monitor")))</f>
        <v>Monitor</v>
      </c>
      <c r="N534" s="58" t="str">
        <f t="shared" si="8"/>
        <v>Low</v>
      </c>
      <c r="O534" s="73" t="str">
        <f>IF(OR(L534="P521",AND(H534&gt;=0.7,G534=0)),"REVIEW","STANDARD")</f>
        <v>STANDARD</v>
      </c>
    </row>
    <row r="535" spans="1:15">
      <c r="A535" s="42" t="s">
        <v>871</v>
      </c>
      <c r="B535" s="61" t="s">
        <v>342</v>
      </c>
      <c r="C535" s="43" t="s">
        <v>292</v>
      </c>
      <c r="D535" s="43" t="s">
        <v>286</v>
      </c>
      <c r="E535" s="43" t="s">
        <v>346</v>
      </c>
      <c r="F535" s="43" t="s">
        <v>347</v>
      </c>
      <c r="G535" s="43">
        <v>0</v>
      </c>
      <c r="H535" s="53">
        <v>0.48734922202782593</v>
      </c>
      <c r="I535" s="43">
        <v>658</v>
      </c>
      <c r="J535" s="53">
        <v>0.17772215269086356</v>
      </c>
      <c r="K535" s="58">
        <f>--(H535&gt;='01_PARAMETERS'!$B$7)</f>
        <v>0</v>
      </c>
      <c r="L535" s="58" t="str">
        <f>IF(J535&gt;='01_PARAMETERS'!$B$8,"P522",IF(J535&gt;=0.7,"P523",IF(J535&gt;=0.4,"P524","P525")))</f>
        <v>P525</v>
      </c>
      <c r="M535" s="58" t="str">
        <f>IF(AND(H535&gt;='01_PARAMETERS'!$B$7,F535="High-potential omnichannel"),"Hybrid sequence",IF(H535&gt;='01_PARAMETERS'!$B$7,"Remote call",IF(J535&gt;=0.7,"Approved email","Monitor")))</f>
        <v>Monitor</v>
      </c>
      <c r="N535" s="58" t="str">
        <f t="shared" si="8"/>
        <v>Medium</v>
      </c>
      <c r="O535" s="73" t="str">
        <f>IF(OR(L535="P522",AND(H535&gt;=0.7,G535=0)),"REVIEW","STANDARD")</f>
        <v>STANDARD</v>
      </c>
    </row>
    <row r="536" spans="1:15">
      <c r="A536" s="42" t="s">
        <v>872</v>
      </c>
      <c r="B536" s="61" t="s">
        <v>342</v>
      </c>
      <c r="C536" s="43" t="s">
        <v>258</v>
      </c>
      <c r="D536" s="43" t="s">
        <v>244</v>
      </c>
      <c r="E536" s="43" t="s">
        <v>349</v>
      </c>
      <c r="F536" s="43" t="s">
        <v>347</v>
      </c>
      <c r="G536" s="43">
        <v>1</v>
      </c>
      <c r="H536" s="53">
        <v>0.83009414627663114</v>
      </c>
      <c r="I536" s="43">
        <v>195</v>
      </c>
      <c r="J536" s="53">
        <v>0.7571964956195244</v>
      </c>
      <c r="K536" s="58">
        <f>--(H536&gt;='01_PARAMETERS'!$B$7)</f>
        <v>1</v>
      </c>
      <c r="L536" s="58" t="str">
        <f>IF(J536&gt;='01_PARAMETERS'!$B$8,"P523",IF(J536&gt;=0.7,"P524",IF(J536&gt;=0.4,"P525","P526")))</f>
        <v>P524</v>
      </c>
      <c r="M536" s="58" t="str">
        <f>IF(AND(H536&gt;='01_PARAMETERS'!$B$7,F536="High-potential omnichannel"),"Hybrid sequence",IF(H536&gt;='01_PARAMETERS'!$B$7,"Remote call",IF(J536&gt;=0.7,"Approved email","Monitor")))</f>
        <v>Remote call</v>
      </c>
      <c r="N536" s="58" t="str">
        <f t="shared" si="8"/>
        <v>Very high</v>
      </c>
      <c r="O536" s="73" t="str">
        <f>IF(OR(L536="P523",AND(H536&gt;=0.7,G536=0)),"REVIEW","STANDARD")</f>
        <v>STANDARD</v>
      </c>
    </row>
    <row r="537" spans="1:15">
      <c r="A537" s="42" t="s">
        <v>873</v>
      </c>
      <c r="B537" s="61" t="s">
        <v>342</v>
      </c>
      <c r="C537" s="43" t="s">
        <v>271</v>
      </c>
      <c r="D537" s="43" t="s">
        <v>270</v>
      </c>
      <c r="E537" s="43" t="s">
        <v>369</v>
      </c>
      <c r="F537" s="43" t="s">
        <v>344</v>
      </c>
      <c r="G537" s="43">
        <v>0</v>
      </c>
      <c r="H537" s="53">
        <v>0.61067755608902896</v>
      </c>
      <c r="I537" s="43">
        <v>535</v>
      </c>
      <c r="J537" s="53">
        <v>0.33166458072590743</v>
      </c>
      <c r="K537" s="58">
        <f>--(H537&gt;='01_PARAMETERS'!$B$7)</f>
        <v>0</v>
      </c>
      <c r="L537" s="58" t="str">
        <f>IF(J537&gt;='01_PARAMETERS'!$B$8,"P524",IF(J537&gt;=0.7,"P525",IF(J537&gt;=0.4,"P526","P527")))</f>
        <v>P527</v>
      </c>
      <c r="M537" s="58" t="str">
        <f>IF(AND(H537&gt;='01_PARAMETERS'!$B$7,F537="High-potential omnichannel"),"Hybrid sequence",IF(H537&gt;='01_PARAMETERS'!$B$7,"Remote call",IF(J537&gt;=0.7,"Approved email","Monitor")))</f>
        <v>Monitor</v>
      </c>
      <c r="N537" s="58" t="str">
        <f t="shared" si="8"/>
        <v>High</v>
      </c>
      <c r="O537" s="73" t="str">
        <f>IF(OR(L537="P524",AND(H537&gt;=0.7,G537=0)),"REVIEW","STANDARD")</f>
        <v>STANDARD</v>
      </c>
    </row>
    <row r="538" spans="1:15">
      <c r="A538" s="42" t="s">
        <v>874</v>
      </c>
      <c r="B538" s="61" t="s">
        <v>342</v>
      </c>
      <c r="C538" s="43" t="s">
        <v>311</v>
      </c>
      <c r="D538" s="43" t="s">
        <v>312</v>
      </c>
      <c r="E538" s="43" t="s">
        <v>349</v>
      </c>
      <c r="F538" s="43" t="s">
        <v>350</v>
      </c>
      <c r="G538" s="43">
        <v>1</v>
      </c>
      <c r="H538" s="53">
        <v>0.89845549580156736</v>
      </c>
      <c r="I538" s="43">
        <v>80</v>
      </c>
      <c r="J538" s="53">
        <v>0.90112640801001254</v>
      </c>
      <c r="K538" s="58">
        <f>--(H538&gt;='01_PARAMETERS'!$B$7)</f>
        <v>1</v>
      </c>
      <c r="L538" s="58" t="str">
        <f>IF(J538&gt;='01_PARAMETERS'!$B$8,"P525",IF(J538&gt;=0.7,"P526",IF(J538&gt;=0.4,"P527","P528")))</f>
        <v>P525</v>
      </c>
      <c r="M538" s="58" t="str">
        <f>IF(AND(H538&gt;='01_PARAMETERS'!$B$7,F538="High-potential omnichannel"),"Hybrid sequence",IF(H538&gt;='01_PARAMETERS'!$B$7,"Remote call",IF(J538&gt;=0.7,"Approved email","Monitor")))</f>
        <v>Hybrid sequence</v>
      </c>
      <c r="N538" s="58" t="str">
        <f t="shared" si="8"/>
        <v>Very high</v>
      </c>
      <c r="O538" s="73" t="str">
        <f>IF(OR(L538="P525",AND(H538&gt;=0.7,G538=0)),"REVIEW","STANDARD")</f>
        <v>REVIEW</v>
      </c>
    </row>
    <row r="539" spans="1:15">
      <c r="A539" s="42" t="s">
        <v>875</v>
      </c>
      <c r="B539" s="61" t="s">
        <v>342</v>
      </c>
      <c r="C539" s="43" t="s">
        <v>284</v>
      </c>
      <c r="D539" s="43" t="s">
        <v>281</v>
      </c>
      <c r="E539" s="43" t="s">
        <v>343</v>
      </c>
      <c r="F539" s="43" t="s">
        <v>350</v>
      </c>
      <c r="G539" s="43">
        <v>1</v>
      </c>
      <c r="H539" s="53">
        <v>0.88274896771204492</v>
      </c>
      <c r="I539" s="43">
        <v>102</v>
      </c>
      <c r="J539" s="53">
        <v>0.87359198998748433</v>
      </c>
      <c r="K539" s="58">
        <f>--(H539&gt;='01_PARAMETERS'!$B$7)</f>
        <v>1</v>
      </c>
      <c r="L539" s="58" t="str">
        <f>IF(J539&gt;='01_PARAMETERS'!$B$8,"P526",IF(J539&gt;=0.7,"P527",IF(J539&gt;=0.4,"P528","P529")))</f>
        <v>P527</v>
      </c>
      <c r="M539" s="58" t="str">
        <f>IF(AND(H539&gt;='01_PARAMETERS'!$B$7,F539="High-potential omnichannel"),"Hybrid sequence",IF(H539&gt;='01_PARAMETERS'!$B$7,"Remote call",IF(J539&gt;=0.7,"Approved email","Monitor")))</f>
        <v>Hybrid sequence</v>
      </c>
      <c r="N539" s="58" t="str">
        <f t="shared" si="8"/>
        <v>Very high</v>
      </c>
      <c r="O539" s="73" t="str">
        <f>IF(OR(L539="P526",AND(H539&gt;=0.7,G539=0)),"REVIEW","STANDARD")</f>
        <v>STANDARD</v>
      </c>
    </row>
    <row r="540" spans="1:15">
      <c r="A540" s="42" t="s">
        <v>876</v>
      </c>
      <c r="B540" s="61" t="s">
        <v>342</v>
      </c>
      <c r="C540" s="43" t="s">
        <v>307</v>
      </c>
      <c r="D540" s="43" t="s">
        <v>308</v>
      </c>
      <c r="E540" s="43" t="s">
        <v>349</v>
      </c>
      <c r="F540" s="43" t="s">
        <v>350</v>
      </c>
      <c r="G540" s="43">
        <v>0</v>
      </c>
      <c r="H540" s="53">
        <v>0.61994350623131667</v>
      </c>
      <c r="I540" s="43">
        <v>524</v>
      </c>
      <c r="J540" s="53">
        <v>0.34543178973717148</v>
      </c>
      <c r="K540" s="58">
        <f>--(H540&gt;='01_PARAMETERS'!$B$7)</f>
        <v>0</v>
      </c>
      <c r="L540" s="58" t="str">
        <f>IF(J540&gt;='01_PARAMETERS'!$B$8,"P527",IF(J540&gt;=0.7,"P528",IF(J540&gt;=0.4,"P529","P530")))</f>
        <v>P530</v>
      </c>
      <c r="M540" s="58" t="str">
        <f>IF(AND(H540&gt;='01_PARAMETERS'!$B$7,F540="High-potential omnichannel"),"Hybrid sequence",IF(H540&gt;='01_PARAMETERS'!$B$7,"Remote call",IF(J540&gt;=0.7,"Approved email","Monitor")))</f>
        <v>Monitor</v>
      </c>
      <c r="N540" s="58" t="str">
        <f t="shared" si="8"/>
        <v>High</v>
      </c>
      <c r="O540" s="73" t="str">
        <f>IF(OR(L540="P527",AND(H540&gt;=0.7,G540=0)),"REVIEW","STANDARD")</f>
        <v>STANDARD</v>
      </c>
    </row>
    <row r="541" spans="1:15">
      <c r="A541" s="42" t="s">
        <v>877</v>
      </c>
      <c r="B541" s="61" t="s">
        <v>342</v>
      </c>
      <c r="C541" s="43" t="s">
        <v>258</v>
      </c>
      <c r="D541" s="43" t="s">
        <v>244</v>
      </c>
      <c r="E541" s="43" t="s">
        <v>346</v>
      </c>
      <c r="F541" s="43" t="s">
        <v>350</v>
      </c>
      <c r="G541" s="43">
        <v>1</v>
      </c>
      <c r="H541" s="53">
        <v>0.68939218478080611</v>
      </c>
      <c r="I541" s="43">
        <v>427</v>
      </c>
      <c r="J541" s="53">
        <v>0.46683354192740922</v>
      </c>
      <c r="K541" s="58">
        <f>--(H541&gt;='01_PARAMETERS'!$B$7)</f>
        <v>0</v>
      </c>
      <c r="L541" s="58" t="str">
        <f>IF(J541&gt;='01_PARAMETERS'!$B$8,"P528",IF(J541&gt;=0.7,"P529",IF(J541&gt;=0.4,"P530","P531")))</f>
        <v>P530</v>
      </c>
      <c r="M541" s="58" t="str">
        <f>IF(AND(H541&gt;='01_PARAMETERS'!$B$7,F541="High-potential omnichannel"),"Hybrid sequence",IF(H541&gt;='01_PARAMETERS'!$B$7,"Remote call",IF(J541&gt;=0.7,"Approved email","Monitor")))</f>
        <v>Monitor</v>
      </c>
      <c r="N541" s="58" t="str">
        <f t="shared" si="8"/>
        <v>High</v>
      </c>
      <c r="O541" s="73" t="str">
        <f>IF(OR(L541="P528",AND(H541&gt;=0.7,G541=0)),"REVIEW","STANDARD")</f>
        <v>STANDARD</v>
      </c>
    </row>
    <row r="542" spans="1:15">
      <c r="A542" s="42" t="s">
        <v>878</v>
      </c>
      <c r="B542" s="61" t="s">
        <v>342</v>
      </c>
      <c r="C542" s="43" t="s">
        <v>283</v>
      </c>
      <c r="D542" s="43" t="s">
        <v>281</v>
      </c>
      <c r="E542" s="43" t="s">
        <v>349</v>
      </c>
      <c r="F542" s="43" t="s">
        <v>350</v>
      </c>
      <c r="G542" s="43">
        <v>1</v>
      </c>
      <c r="H542" s="53">
        <v>0.86275600091784688</v>
      </c>
      <c r="I542" s="43">
        <v>139</v>
      </c>
      <c r="J542" s="53">
        <v>0.82728410513141426</v>
      </c>
      <c r="K542" s="58">
        <f>--(H542&gt;='01_PARAMETERS'!$B$7)</f>
        <v>1</v>
      </c>
      <c r="L542" s="58" t="str">
        <f>IF(J542&gt;='01_PARAMETERS'!$B$8,"P529",IF(J542&gt;=0.7,"P530",IF(J542&gt;=0.4,"P531","P532")))</f>
        <v>P530</v>
      </c>
      <c r="M542" s="58" t="str">
        <f>IF(AND(H542&gt;='01_PARAMETERS'!$B$7,F542="High-potential omnichannel"),"Hybrid sequence",IF(H542&gt;='01_PARAMETERS'!$B$7,"Remote call",IF(J542&gt;=0.7,"Approved email","Monitor")))</f>
        <v>Hybrid sequence</v>
      </c>
      <c r="N542" s="58" t="str">
        <f t="shared" si="8"/>
        <v>Very high</v>
      </c>
      <c r="O542" s="73" t="str">
        <f>IF(OR(L542="P529",AND(H542&gt;=0.7,G542=0)),"REVIEW","STANDARD")</f>
        <v>STANDARD</v>
      </c>
    </row>
    <row r="543" spans="1:15">
      <c r="A543" s="42" t="s">
        <v>879</v>
      </c>
      <c r="B543" s="61" t="s">
        <v>342</v>
      </c>
      <c r="C543" s="43" t="s">
        <v>280</v>
      </c>
      <c r="D543" s="43" t="s">
        <v>281</v>
      </c>
      <c r="E543" s="43" t="s">
        <v>353</v>
      </c>
      <c r="F543" s="43" t="s">
        <v>350</v>
      </c>
      <c r="G543" s="43">
        <v>1</v>
      </c>
      <c r="H543" s="53">
        <v>0.69967179611846297</v>
      </c>
      <c r="I543" s="43">
        <v>416</v>
      </c>
      <c r="J543" s="53">
        <v>0.48060075093867338</v>
      </c>
      <c r="K543" s="58">
        <f>--(H543&gt;='01_PARAMETERS'!$B$7)</f>
        <v>0</v>
      </c>
      <c r="L543" s="58" t="str">
        <f>IF(J543&gt;='01_PARAMETERS'!$B$8,"P530",IF(J543&gt;=0.7,"P531",IF(J543&gt;=0.4,"P532","P533")))</f>
        <v>P532</v>
      </c>
      <c r="M543" s="58" t="str">
        <f>IF(AND(H543&gt;='01_PARAMETERS'!$B$7,F543="High-potential omnichannel"),"Hybrid sequence",IF(H543&gt;='01_PARAMETERS'!$B$7,"Remote call",IF(J543&gt;=0.7,"Approved email","Monitor")))</f>
        <v>Monitor</v>
      </c>
      <c r="N543" s="58" t="str">
        <f t="shared" si="8"/>
        <v>High</v>
      </c>
      <c r="O543" s="73" t="str">
        <f>IF(OR(L543="P530",AND(H543&gt;=0.7,G543=0)),"REVIEW","STANDARD")</f>
        <v>STANDARD</v>
      </c>
    </row>
    <row r="544" spans="1:15">
      <c r="A544" s="42" t="s">
        <v>880</v>
      </c>
      <c r="B544" s="61" t="s">
        <v>342</v>
      </c>
      <c r="C544" s="43" t="s">
        <v>283</v>
      </c>
      <c r="D544" s="43" t="s">
        <v>281</v>
      </c>
      <c r="E544" s="43" t="s">
        <v>343</v>
      </c>
      <c r="F544" s="43" t="s">
        <v>347</v>
      </c>
      <c r="G544" s="43">
        <v>0</v>
      </c>
      <c r="H544" s="53">
        <v>0.46553988310940447</v>
      </c>
      <c r="I544" s="43">
        <v>672</v>
      </c>
      <c r="J544" s="53">
        <v>0.16020025031289109</v>
      </c>
      <c r="K544" s="58">
        <f>--(H544&gt;='01_PARAMETERS'!$B$7)</f>
        <v>0</v>
      </c>
      <c r="L544" s="58" t="str">
        <f>IF(J544&gt;='01_PARAMETERS'!$B$8,"P531",IF(J544&gt;=0.7,"P532",IF(J544&gt;=0.4,"P533","P534")))</f>
        <v>P534</v>
      </c>
      <c r="M544" s="58" t="str">
        <f>IF(AND(H544&gt;='01_PARAMETERS'!$B$7,F544="High-potential omnichannel"),"Hybrid sequence",IF(H544&gt;='01_PARAMETERS'!$B$7,"Remote call",IF(J544&gt;=0.7,"Approved email","Monitor")))</f>
        <v>Monitor</v>
      </c>
      <c r="N544" s="58" t="str">
        <f t="shared" si="8"/>
        <v>Medium</v>
      </c>
      <c r="O544" s="73" t="str">
        <f>IF(OR(L544="P531",AND(H544&gt;=0.7,G544=0)),"REVIEW","STANDARD")</f>
        <v>STANDARD</v>
      </c>
    </row>
    <row r="545" spans="1:15">
      <c r="A545" s="42" t="s">
        <v>881</v>
      </c>
      <c r="B545" s="61" t="s">
        <v>342</v>
      </c>
      <c r="C545" s="43" t="s">
        <v>258</v>
      </c>
      <c r="D545" s="43" t="s">
        <v>244</v>
      </c>
      <c r="E545" s="43" t="s">
        <v>349</v>
      </c>
      <c r="F545" s="43" t="s">
        <v>344</v>
      </c>
      <c r="G545" s="43">
        <v>0</v>
      </c>
      <c r="H545" s="53">
        <v>0.43110538593043685</v>
      </c>
      <c r="I545" s="43">
        <v>698</v>
      </c>
      <c r="J545" s="53">
        <v>0.12765957446808507</v>
      </c>
      <c r="K545" s="58">
        <f>--(H545&gt;='01_PARAMETERS'!$B$7)</f>
        <v>0</v>
      </c>
      <c r="L545" s="58" t="str">
        <f>IF(J545&gt;='01_PARAMETERS'!$B$8,"P532",IF(J545&gt;=0.7,"P533",IF(J545&gt;=0.4,"P534","P535")))</f>
        <v>P535</v>
      </c>
      <c r="M545" s="58" t="str">
        <f>IF(AND(H545&gt;='01_PARAMETERS'!$B$7,F545="High-potential omnichannel"),"Hybrid sequence",IF(H545&gt;='01_PARAMETERS'!$B$7,"Remote call",IF(J545&gt;=0.7,"Approved email","Monitor")))</f>
        <v>Monitor</v>
      </c>
      <c r="N545" s="58" t="str">
        <f t="shared" si="8"/>
        <v>Medium</v>
      </c>
      <c r="O545" s="73" t="str">
        <f>IF(OR(L545="P532",AND(H545&gt;=0.7,G545=0)),"REVIEW","STANDARD")</f>
        <v>STANDARD</v>
      </c>
    </row>
    <row r="546" spans="1:15">
      <c r="A546" s="42" t="s">
        <v>882</v>
      </c>
      <c r="B546" s="61" t="s">
        <v>342</v>
      </c>
      <c r="C546" s="43" t="s">
        <v>293</v>
      </c>
      <c r="D546" s="43" t="s">
        <v>286</v>
      </c>
      <c r="E546" s="43" t="s">
        <v>346</v>
      </c>
      <c r="F546" s="43" t="s">
        <v>344</v>
      </c>
      <c r="G546" s="43">
        <v>0</v>
      </c>
      <c r="H546" s="53">
        <v>0.64736266090141037</v>
      </c>
      <c r="I546" s="43">
        <v>483</v>
      </c>
      <c r="J546" s="53">
        <v>0.39674593241551936</v>
      </c>
      <c r="K546" s="58">
        <f>--(H546&gt;='01_PARAMETERS'!$B$7)</f>
        <v>0</v>
      </c>
      <c r="L546" s="58" t="str">
        <f>IF(J546&gt;='01_PARAMETERS'!$B$8,"P533",IF(J546&gt;=0.7,"P534",IF(J546&gt;=0.4,"P535","P536")))</f>
        <v>P536</v>
      </c>
      <c r="M546" s="58" t="str">
        <f>IF(AND(H546&gt;='01_PARAMETERS'!$B$7,F546="High-potential omnichannel"),"Hybrid sequence",IF(H546&gt;='01_PARAMETERS'!$B$7,"Remote call",IF(J546&gt;=0.7,"Approved email","Monitor")))</f>
        <v>Monitor</v>
      </c>
      <c r="N546" s="58" t="str">
        <f t="shared" si="8"/>
        <v>High</v>
      </c>
      <c r="O546" s="73" t="str">
        <f>IF(OR(L546="P533",AND(H546&gt;=0.7,G546=0)),"REVIEW","STANDARD")</f>
        <v>STANDARD</v>
      </c>
    </row>
    <row r="547" spans="1:15">
      <c r="A547" s="42" t="s">
        <v>883</v>
      </c>
      <c r="B547" s="61" t="s">
        <v>342</v>
      </c>
      <c r="C547" s="43" t="s">
        <v>282</v>
      </c>
      <c r="D547" s="43" t="s">
        <v>281</v>
      </c>
      <c r="E547" s="43" t="s">
        <v>349</v>
      </c>
      <c r="F547" s="43" t="s">
        <v>347</v>
      </c>
      <c r="G547" s="43">
        <v>1</v>
      </c>
      <c r="H547" s="53">
        <v>0.7152764565988865</v>
      </c>
      <c r="I547" s="43">
        <v>385</v>
      </c>
      <c r="J547" s="53">
        <v>0.51939924906132662</v>
      </c>
      <c r="K547" s="58">
        <f>--(H547&gt;='01_PARAMETERS'!$B$7)</f>
        <v>1</v>
      </c>
      <c r="L547" s="58" t="str">
        <f>IF(J547&gt;='01_PARAMETERS'!$B$8,"P534",IF(J547&gt;=0.7,"P535",IF(J547&gt;=0.4,"P536","P537")))</f>
        <v>P536</v>
      </c>
      <c r="M547" s="58" t="str">
        <f>IF(AND(H547&gt;='01_PARAMETERS'!$B$7,F547="High-potential omnichannel"),"Hybrid sequence",IF(H547&gt;='01_PARAMETERS'!$B$7,"Remote call",IF(J547&gt;=0.7,"Approved email","Monitor")))</f>
        <v>Remote call</v>
      </c>
      <c r="N547" s="58" t="str">
        <f t="shared" si="8"/>
        <v>High</v>
      </c>
      <c r="O547" s="73" t="str">
        <f>IF(OR(L547="P534",AND(H547&gt;=0.7,G547=0)),"REVIEW","STANDARD")</f>
        <v>STANDARD</v>
      </c>
    </row>
    <row r="548" spans="1:15">
      <c r="A548" s="42" t="s">
        <v>884</v>
      </c>
      <c r="B548" s="61" t="s">
        <v>342</v>
      </c>
      <c r="C548" s="43" t="s">
        <v>261</v>
      </c>
      <c r="D548" s="43" t="s">
        <v>244</v>
      </c>
      <c r="E548" s="43" t="s">
        <v>346</v>
      </c>
      <c r="F548" s="43" t="s">
        <v>344</v>
      </c>
      <c r="G548" s="43">
        <v>0</v>
      </c>
      <c r="H548" s="53">
        <v>0.52898479839171253</v>
      </c>
      <c r="I548" s="43">
        <v>631</v>
      </c>
      <c r="J548" s="53">
        <v>0.21151439299123909</v>
      </c>
      <c r="K548" s="58">
        <f>--(H548&gt;='01_PARAMETERS'!$B$7)</f>
        <v>0</v>
      </c>
      <c r="L548" s="58" t="str">
        <f>IF(J548&gt;='01_PARAMETERS'!$B$8,"P535",IF(J548&gt;=0.7,"P536",IF(J548&gt;=0.4,"P537","P538")))</f>
        <v>P538</v>
      </c>
      <c r="M548" s="58" t="str">
        <f>IF(AND(H548&gt;='01_PARAMETERS'!$B$7,F548="High-potential omnichannel"),"Hybrid sequence",IF(H548&gt;='01_PARAMETERS'!$B$7,"Remote call",IF(J548&gt;=0.7,"Approved email","Monitor")))</f>
        <v>Monitor</v>
      </c>
      <c r="N548" s="58" t="str">
        <f t="shared" si="8"/>
        <v>Medium</v>
      </c>
      <c r="O548" s="73" t="str">
        <f>IF(OR(L548="P535",AND(H548&gt;=0.7,G548=0)),"REVIEW","STANDARD")</f>
        <v>STANDARD</v>
      </c>
    </row>
    <row r="549" spans="1:15">
      <c r="A549" s="42" t="s">
        <v>885</v>
      </c>
      <c r="B549" s="61" t="s">
        <v>342</v>
      </c>
      <c r="C549" s="43" t="s">
        <v>304</v>
      </c>
      <c r="D549" s="43" t="s">
        <v>303</v>
      </c>
      <c r="E549" s="43" t="s">
        <v>353</v>
      </c>
      <c r="F549" s="43" t="s">
        <v>344</v>
      </c>
      <c r="G549" s="43">
        <v>1</v>
      </c>
      <c r="H549" s="53">
        <v>0.88195555948579751</v>
      </c>
      <c r="I549" s="43">
        <v>104</v>
      </c>
      <c r="J549" s="53">
        <v>0.87108886107634542</v>
      </c>
      <c r="K549" s="58">
        <f>--(H549&gt;='01_PARAMETERS'!$B$7)</f>
        <v>1</v>
      </c>
      <c r="L549" s="58" t="str">
        <f>IF(J549&gt;='01_PARAMETERS'!$B$8,"P536",IF(J549&gt;=0.7,"P537",IF(J549&gt;=0.4,"P538","P539")))</f>
        <v>P537</v>
      </c>
      <c r="M549" s="58" t="str">
        <f>IF(AND(H549&gt;='01_PARAMETERS'!$B$7,F549="High-potential omnichannel"),"Hybrid sequence",IF(H549&gt;='01_PARAMETERS'!$B$7,"Remote call",IF(J549&gt;=0.7,"Approved email","Monitor")))</f>
        <v>Remote call</v>
      </c>
      <c r="N549" s="58" t="str">
        <f t="shared" si="8"/>
        <v>Very high</v>
      </c>
      <c r="O549" s="73" t="str">
        <f>IF(OR(L549="P536",AND(H549&gt;=0.7,G549=0)),"REVIEW","STANDARD")</f>
        <v>STANDARD</v>
      </c>
    </row>
    <row r="550" spans="1:15">
      <c r="A550" s="42" t="s">
        <v>886</v>
      </c>
      <c r="B550" s="61" t="s">
        <v>342</v>
      </c>
      <c r="C550" s="43" t="s">
        <v>257</v>
      </c>
      <c r="D550" s="43" t="s">
        <v>244</v>
      </c>
      <c r="E550" s="43" t="s">
        <v>353</v>
      </c>
      <c r="F550" s="43" t="s">
        <v>344</v>
      </c>
      <c r="G550" s="43">
        <v>1</v>
      </c>
      <c r="H550" s="53">
        <v>0.95388439529063673</v>
      </c>
      <c r="I550" s="43">
        <v>12</v>
      </c>
      <c r="J550" s="53">
        <v>0.98623279098873595</v>
      </c>
      <c r="K550" s="58">
        <f>--(H550&gt;='01_PARAMETERS'!$B$7)</f>
        <v>1</v>
      </c>
      <c r="L550" s="58" t="str">
        <f>IF(J550&gt;='01_PARAMETERS'!$B$8,"P537",IF(J550&gt;=0.7,"P538",IF(J550&gt;=0.4,"P539","P540")))</f>
        <v>P537</v>
      </c>
      <c r="M550" s="58" t="str">
        <f>IF(AND(H550&gt;='01_PARAMETERS'!$B$7,F550="High-potential omnichannel"),"Hybrid sequence",IF(H550&gt;='01_PARAMETERS'!$B$7,"Remote call",IF(J550&gt;=0.7,"Approved email","Monitor")))</f>
        <v>Remote call</v>
      </c>
      <c r="N550" s="58" t="str">
        <f t="shared" si="8"/>
        <v>Very high</v>
      </c>
      <c r="O550" s="73" t="str">
        <f>IF(OR(L550="P537",AND(H550&gt;=0.7,G550=0)),"REVIEW","STANDARD")</f>
        <v>REVIEW</v>
      </c>
    </row>
    <row r="551" spans="1:15">
      <c r="A551" s="42" t="s">
        <v>887</v>
      </c>
      <c r="B551" s="61" t="s">
        <v>342</v>
      </c>
      <c r="C551" s="43" t="s">
        <v>267</v>
      </c>
      <c r="D551" s="43" t="s">
        <v>266</v>
      </c>
      <c r="E551" s="43" t="s">
        <v>343</v>
      </c>
      <c r="F551" s="43" t="s">
        <v>347</v>
      </c>
      <c r="G551" s="43">
        <v>0</v>
      </c>
      <c r="H551" s="53">
        <v>0.2804625345122656</v>
      </c>
      <c r="I551" s="43">
        <v>768</v>
      </c>
      <c r="J551" s="53">
        <v>4.0050062578222745E-2</v>
      </c>
      <c r="K551" s="58">
        <f>--(H551&gt;='01_PARAMETERS'!$B$7)</f>
        <v>0</v>
      </c>
      <c r="L551" s="58" t="str">
        <f>IF(J551&gt;='01_PARAMETERS'!$B$8,"P538",IF(J551&gt;=0.7,"P539",IF(J551&gt;=0.4,"P540","P541")))</f>
        <v>P541</v>
      </c>
      <c r="M551" s="58" t="str">
        <f>IF(AND(H551&gt;='01_PARAMETERS'!$B$7,F551="High-potential omnichannel"),"Hybrid sequence",IF(H551&gt;='01_PARAMETERS'!$B$7,"Remote call",IF(J551&gt;=0.7,"Approved email","Monitor")))</f>
        <v>Monitor</v>
      </c>
      <c r="N551" s="58" t="str">
        <f t="shared" si="8"/>
        <v>Low</v>
      </c>
      <c r="O551" s="73" t="str">
        <f>IF(OR(L551="P538",AND(H551&gt;=0.7,G551=0)),"REVIEW","STANDARD")</f>
        <v>STANDARD</v>
      </c>
    </row>
    <row r="552" spans="1:15">
      <c r="A552" s="42" t="s">
        <v>888</v>
      </c>
      <c r="B552" s="61" t="s">
        <v>342</v>
      </c>
      <c r="C552" s="43" t="s">
        <v>291</v>
      </c>
      <c r="D552" s="43" t="s">
        <v>286</v>
      </c>
      <c r="E552" s="43" t="s">
        <v>343</v>
      </c>
      <c r="F552" s="43" t="s">
        <v>350</v>
      </c>
      <c r="G552" s="43">
        <v>1</v>
      </c>
      <c r="H552" s="53">
        <v>0.92424353287530447</v>
      </c>
      <c r="I552" s="43">
        <v>39</v>
      </c>
      <c r="J552" s="53">
        <v>0.95244055068836042</v>
      </c>
      <c r="K552" s="58">
        <f>--(H552&gt;='01_PARAMETERS'!$B$7)</f>
        <v>1</v>
      </c>
      <c r="L552" s="58" t="str">
        <f>IF(J552&gt;='01_PARAMETERS'!$B$8,"P539",IF(J552&gt;=0.7,"P540",IF(J552&gt;=0.4,"P541","P542")))</f>
        <v>P539</v>
      </c>
      <c r="M552" s="58" t="str">
        <f>IF(AND(H552&gt;='01_PARAMETERS'!$B$7,F552="High-potential omnichannel"),"Hybrid sequence",IF(H552&gt;='01_PARAMETERS'!$B$7,"Remote call",IF(J552&gt;=0.7,"Approved email","Monitor")))</f>
        <v>Hybrid sequence</v>
      </c>
      <c r="N552" s="58" t="str">
        <f t="shared" si="8"/>
        <v>Very high</v>
      </c>
      <c r="O552" s="73" t="str">
        <f>IF(OR(L552="P539",AND(H552&gt;=0.7,G552=0)),"REVIEW","STANDARD")</f>
        <v>REVIEW</v>
      </c>
    </row>
    <row r="553" spans="1:15">
      <c r="A553" s="42" t="s">
        <v>889</v>
      </c>
      <c r="B553" s="61" t="s">
        <v>342</v>
      </c>
      <c r="C553" s="43" t="s">
        <v>309</v>
      </c>
      <c r="D553" s="43" t="s">
        <v>308</v>
      </c>
      <c r="E553" s="43" t="s">
        <v>349</v>
      </c>
      <c r="F553" s="43" t="s">
        <v>344</v>
      </c>
      <c r="G553" s="43">
        <v>0</v>
      </c>
      <c r="H553" s="53">
        <v>0.83990747568547031</v>
      </c>
      <c r="I553" s="43">
        <v>177</v>
      </c>
      <c r="J553" s="53">
        <v>0.77972465581977468</v>
      </c>
      <c r="K553" s="58">
        <f>--(H553&gt;='01_PARAMETERS'!$B$7)</f>
        <v>1</v>
      </c>
      <c r="L553" s="58" t="str">
        <f>IF(J553&gt;='01_PARAMETERS'!$B$8,"P540",IF(J553&gt;=0.7,"P541",IF(J553&gt;=0.4,"P542","P543")))</f>
        <v>P541</v>
      </c>
      <c r="M553" s="58" t="str">
        <f>IF(AND(H553&gt;='01_PARAMETERS'!$B$7,F553="High-potential omnichannel"),"Hybrid sequence",IF(H553&gt;='01_PARAMETERS'!$B$7,"Remote call",IF(J553&gt;=0.7,"Approved email","Monitor")))</f>
        <v>Remote call</v>
      </c>
      <c r="N553" s="58" t="str">
        <f t="shared" si="8"/>
        <v>Very high</v>
      </c>
      <c r="O553" s="73" t="str">
        <f>IF(OR(L553="P540",AND(H553&gt;=0.7,G553=0)),"REVIEW","STANDARD")</f>
        <v>REVIEW</v>
      </c>
    </row>
    <row r="554" spans="1:15">
      <c r="A554" s="42" t="s">
        <v>890</v>
      </c>
      <c r="B554" s="61" t="s">
        <v>342</v>
      </c>
      <c r="C554" s="43" t="s">
        <v>257</v>
      </c>
      <c r="D554" s="43" t="s">
        <v>244</v>
      </c>
      <c r="E554" s="43" t="s">
        <v>369</v>
      </c>
      <c r="F554" s="43" t="s">
        <v>344</v>
      </c>
      <c r="G554" s="43">
        <v>0</v>
      </c>
      <c r="H554" s="53">
        <v>0.77616384457947707</v>
      </c>
      <c r="I554" s="43">
        <v>297</v>
      </c>
      <c r="J554" s="53">
        <v>0.62953692115143922</v>
      </c>
      <c r="K554" s="58">
        <f>--(H554&gt;='01_PARAMETERS'!$B$7)</f>
        <v>1</v>
      </c>
      <c r="L554" s="58" t="str">
        <f>IF(J554&gt;='01_PARAMETERS'!$B$8,"P541",IF(J554&gt;=0.7,"P542",IF(J554&gt;=0.4,"P543","P544")))</f>
        <v>P543</v>
      </c>
      <c r="M554" s="58" t="str">
        <f>IF(AND(H554&gt;='01_PARAMETERS'!$B$7,F554="High-potential omnichannel"),"Hybrid sequence",IF(H554&gt;='01_PARAMETERS'!$B$7,"Remote call",IF(J554&gt;=0.7,"Approved email","Monitor")))</f>
        <v>Remote call</v>
      </c>
      <c r="N554" s="58" t="str">
        <f t="shared" si="8"/>
        <v>High</v>
      </c>
      <c r="O554" s="73" t="str">
        <f>IF(OR(L554="P541",AND(H554&gt;=0.7,G554=0)),"REVIEW","STANDARD")</f>
        <v>REVIEW</v>
      </c>
    </row>
    <row r="555" spans="1:15">
      <c r="A555" s="42" t="s">
        <v>891</v>
      </c>
      <c r="B555" s="61" t="s">
        <v>342</v>
      </c>
      <c r="C555" s="43" t="s">
        <v>283</v>
      </c>
      <c r="D555" s="43" t="s">
        <v>281</v>
      </c>
      <c r="E555" s="43" t="s">
        <v>343</v>
      </c>
      <c r="F555" s="43" t="s">
        <v>344</v>
      </c>
      <c r="G555" s="43">
        <v>0</v>
      </c>
      <c r="H555" s="53">
        <v>0.44981685347739314</v>
      </c>
      <c r="I555" s="43">
        <v>688</v>
      </c>
      <c r="J555" s="53">
        <v>0.14017521902377972</v>
      </c>
      <c r="K555" s="58">
        <f>--(H555&gt;='01_PARAMETERS'!$B$7)</f>
        <v>0</v>
      </c>
      <c r="L555" s="58" t="str">
        <f>IF(J555&gt;='01_PARAMETERS'!$B$8,"P542",IF(J555&gt;=0.7,"P543",IF(J555&gt;=0.4,"P544","P545")))</f>
        <v>P545</v>
      </c>
      <c r="M555" s="58" t="str">
        <f>IF(AND(H555&gt;='01_PARAMETERS'!$B$7,F555="High-potential omnichannel"),"Hybrid sequence",IF(H555&gt;='01_PARAMETERS'!$B$7,"Remote call",IF(J555&gt;=0.7,"Approved email","Monitor")))</f>
        <v>Monitor</v>
      </c>
      <c r="N555" s="58" t="str">
        <f t="shared" si="8"/>
        <v>Medium</v>
      </c>
      <c r="O555" s="73" t="str">
        <f>IF(OR(L555="P542",AND(H555&gt;=0.7,G555=0)),"REVIEW","STANDARD")</f>
        <v>STANDARD</v>
      </c>
    </row>
    <row r="556" spans="1:15">
      <c r="A556" s="42" t="s">
        <v>892</v>
      </c>
      <c r="B556" s="61" t="s">
        <v>342</v>
      </c>
      <c r="C556" s="43" t="s">
        <v>275</v>
      </c>
      <c r="D556" s="43" t="s">
        <v>276</v>
      </c>
      <c r="E556" s="43" t="s">
        <v>369</v>
      </c>
      <c r="F556" s="43" t="s">
        <v>344</v>
      </c>
      <c r="G556" s="43">
        <v>1</v>
      </c>
      <c r="H556" s="53">
        <v>0.58873020164467593</v>
      </c>
      <c r="I556" s="43">
        <v>556</v>
      </c>
      <c r="J556" s="53">
        <v>0.30538172715894873</v>
      </c>
      <c r="K556" s="58">
        <f>--(H556&gt;='01_PARAMETERS'!$B$7)</f>
        <v>0</v>
      </c>
      <c r="L556" s="58" t="str">
        <f>IF(J556&gt;='01_PARAMETERS'!$B$8,"P543",IF(J556&gt;=0.7,"P544",IF(J556&gt;=0.4,"P545","P546")))</f>
        <v>P546</v>
      </c>
      <c r="M556" s="58" t="str">
        <f>IF(AND(H556&gt;='01_PARAMETERS'!$B$7,F556="High-potential omnichannel"),"Hybrid sequence",IF(H556&gt;='01_PARAMETERS'!$B$7,"Remote call",IF(J556&gt;=0.7,"Approved email","Monitor")))</f>
        <v>Monitor</v>
      </c>
      <c r="N556" s="58" t="str">
        <f t="shared" si="8"/>
        <v>Medium</v>
      </c>
      <c r="O556" s="73" t="str">
        <f>IF(OR(L556="P543",AND(H556&gt;=0.7,G556=0)),"REVIEW","STANDARD")</f>
        <v>STANDARD</v>
      </c>
    </row>
    <row r="557" spans="1:15">
      <c r="A557" s="42" t="s">
        <v>893</v>
      </c>
      <c r="B557" s="61" t="s">
        <v>342</v>
      </c>
      <c r="C557" s="43" t="s">
        <v>280</v>
      </c>
      <c r="D557" s="43" t="s">
        <v>281</v>
      </c>
      <c r="E557" s="43" t="s">
        <v>353</v>
      </c>
      <c r="F557" s="43" t="s">
        <v>347</v>
      </c>
      <c r="G557" s="43">
        <v>0</v>
      </c>
      <c r="H557" s="53">
        <v>0.47716642256228492</v>
      </c>
      <c r="I557" s="43">
        <v>664</v>
      </c>
      <c r="J557" s="53">
        <v>0.17021276595744683</v>
      </c>
      <c r="K557" s="58">
        <f>--(H557&gt;='01_PARAMETERS'!$B$7)</f>
        <v>0</v>
      </c>
      <c r="L557" s="58" t="str">
        <f>IF(J557&gt;='01_PARAMETERS'!$B$8,"P544",IF(J557&gt;=0.7,"P545",IF(J557&gt;=0.4,"P546","P547")))</f>
        <v>P547</v>
      </c>
      <c r="M557" s="58" t="str">
        <f>IF(AND(H557&gt;='01_PARAMETERS'!$B$7,F557="High-potential omnichannel"),"Hybrid sequence",IF(H557&gt;='01_PARAMETERS'!$B$7,"Remote call",IF(J557&gt;=0.7,"Approved email","Monitor")))</f>
        <v>Monitor</v>
      </c>
      <c r="N557" s="58" t="str">
        <f t="shared" si="8"/>
        <v>Medium</v>
      </c>
      <c r="O557" s="73" t="str">
        <f>IF(OR(L557="P544",AND(H557&gt;=0.7,G557=0)),"REVIEW","STANDARD")</f>
        <v>STANDARD</v>
      </c>
    </row>
    <row r="558" spans="1:15">
      <c r="A558" s="42" t="s">
        <v>894</v>
      </c>
      <c r="B558" s="61" t="s">
        <v>342</v>
      </c>
      <c r="C558" s="43" t="s">
        <v>271</v>
      </c>
      <c r="D558" s="43" t="s">
        <v>270</v>
      </c>
      <c r="E558" s="43" t="s">
        <v>369</v>
      </c>
      <c r="F558" s="43" t="s">
        <v>347</v>
      </c>
      <c r="G558" s="43">
        <v>1</v>
      </c>
      <c r="H558" s="53">
        <v>0.91936826217579637</v>
      </c>
      <c r="I558" s="43">
        <v>45</v>
      </c>
      <c r="J558" s="53">
        <v>0.9449311639549437</v>
      </c>
      <c r="K558" s="58">
        <f>--(H558&gt;='01_PARAMETERS'!$B$7)</f>
        <v>1</v>
      </c>
      <c r="L558" s="58" t="str">
        <f>IF(J558&gt;='01_PARAMETERS'!$B$8,"P545",IF(J558&gt;=0.7,"P546",IF(J558&gt;=0.4,"P547","P548")))</f>
        <v>P545</v>
      </c>
      <c r="M558" s="58" t="str">
        <f>IF(AND(H558&gt;='01_PARAMETERS'!$B$7,F558="High-potential omnichannel"),"Hybrid sequence",IF(H558&gt;='01_PARAMETERS'!$B$7,"Remote call",IF(J558&gt;=0.7,"Approved email","Monitor")))</f>
        <v>Remote call</v>
      </c>
      <c r="N558" s="58" t="str">
        <f t="shared" si="8"/>
        <v>Very high</v>
      </c>
      <c r="O558" s="73" t="str">
        <f>IF(OR(L558="P545",AND(H558&gt;=0.7,G558=0)),"REVIEW","STANDARD")</f>
        <v>REVIEW</v>
      </c>
    </row>
    <row r="559" spans="1:15">
      <c r="A559" s="42" t="s">
        <v>895</v>
      </c>
      <c r="B559" s="61" t="s">
        <v>342</v>
      </c>
      <c r="C559" s="43" t="s">
        <v>280</v>
      </c>
      <c r="D559" s="43" t="s">
        <v>281</v>
      </c>
      <c r="E559" s="43" t="s">
        <v>369</v>
      </c>
      <c r="F559" s="43" t="s">
        <v>347</v>
      </c>
      <c r="G559" s="43">
        <v>0</v>
      </c>
      <c r="H559" s="53">
        <v>0.56783485447829785</v>
      </c>
      <c r="I559" s="43">
        <v>581</v>
      </c>
      <c r="J559" s="53">
        <v>0.27409261576971211</v>
      </c>
      <c r="K559" s="58">
        <f>--(H559&gt;='01_PARAMETERS'!$B$7)</f>
        <v>0</v>
      </c>
      <c r="L559" s="58" t="str">
        <f>IF(J559&gt;='01_PARAMETERS'!$B$8,"P546",IF(J559&gt;=0.7,"P547",IF(J559&gt;=0.4,"P548","P549")))</f>
        <v>P549</v>
      </c>
      <c r="M559" s="58" t="str">
        <f>IF(AND(H559&gt;='01_PARAMETERS'!$B$7,F559="High-potential omnichannel"),"Hybrid sequence",IF(H559&gt;='01_PARAMETERS'!$B$7,"Remote call",IF(J559&gt;=0.7,"Approved email","Monitor")))</f>
        <v>Monitor</v>
      </c>
      <c r="N559" s="58" t="str">
        <f t="shared" si="8"/>
        <v>Medium</v>
      </c>
      <c r="O559" s="73" t="str">
        <f>IF(OR(L559="P546",AND(H559&gt;=0.7,G559=0)),"REVIEW","STANDARD")</f>
        <v>STANDARD</v>
      </c>
    </row>
    <row r="560" spans="1:15">
      <c r="A560" s="42" t="s">
        <v>896</v>
      </c>
      <c r="B560" s="61" t="s">
        <v>342</v>
      </c>
      <c r="C560" s="43" t="s">
        <v>302</v>
      </c>
      <c r="D560" s="43" t="s">
        <v>303</v>
      </c>
      <c r="E560" s="43" t="s">
        <v>343</v>
      </c>
      <c r="F560" s="43" t="s">
        <v>344</v>
      </c>
      <c r="G560" s="43">
        <v>0</v>
      </c>
      <c r="H560" s="53">
        <v>0.72989981317764085</v>
      </c>
      <c r="I560" s="43">
        <v>361</v>
      </c>
      <c r="J560" s="53">
        <v>0.54943679599499373</v>
      </c>
      <c r="K560" s="58">
        <f>--(H560&gt;='01_PARAMETERS'!$B$7)</f>
        <v>1</v>
      </c>
      <c r="L560" s="58" t="str">
        <f>IF(J560&gt;='01_PARAMETERS'!$B$8,"P547",IF(J560&gt;=0.7,"P548",IF(J560&gt;=0.4,"P549","P550")))</f>
        <v>P549</v>
      </c>
      <c r="M560" s="58" t="str">
        <f>IF(AND(H560&gt;='01_PARAMETERS'!$B$7,F560="High-potential omnichannel"),"Hybrid sequence",IF(H560&gt;='01_PARAMETERS'!$B$7,"Remote call",IF(J560&gt;=0.7,"Approved email","Monitor")))</f>
        <v>Remote call</v>
      </c>
      <c r="N560" s="58" t="str">
        <f t="shared" si="8"/>
        <v>High</v>
      </c>
      <c r="O560" s="73" t="str">
        <f>IF(OR(L560="P547",AND(H560&gt;=0.7,G560=0)),"REVIEW","STANDARD")</f>
        <v>REVIEW</v>
      </c>
    </row>
    <row r="561" spans="1:15">
      <c r="A561" s="42" t="s">
        <v>897</v>
      </c>
      <c r="B561" s="61" t="s">
        <v>342</v>
      </c>
      <c r="C561" s="43" t="s">
        <v>304</v>
      </c>
      <c r="D561" s="43" t="s">
        <v>303</v>
      </c>
      <c r="E561" s="43" t="s">
        <v>369</v>
      </c>
      <c r="F561" s="43" t="s">
        <v>350</v>
      </c>
      <c r="G561" s="43">
        <v>0</v>
      </c>
      <c r="H561" s="53">
        <v>0.63980882995194921</v>
      </c>
      <c r="I561" s="43">
        <v>492</v>
      </c>
      <c r="J561" s="53">
        <v>0.38548185231539422</v>
      </c>
      <c r="K561" s="58">
        <f>--(H561&gt;='01_PARAMETERS'!$B$7)</f>
        <v>0</v>
      </c>
      <c r="L561" s="58" t="str">
        <f>IF(J561&gt;='01_PARAMETERS'!$B$8,"P548",IF(J561&gt;=0.7,"P549",IF(J561&gt;=0.4,"P550","P551")))</f>
        <v>P551</v>
      </c>
      <c r="M561" s="58" t="str">
        <f>IF(AND(H561&gt;='01_PARAMETERS'!$B$7,F561="High-potential omnichannel"),"Hybrid sequence",IF(H561&gt;='01_PARAMETERS'!$B$7,"Remote call",IF(J561&gt;=0.7,"Approved email","Monitor")))</f>
        <v>Monitor</v>
      </c>
      <c r="N561" s="58" t="str">
        <f t="shared" si="8"/>
        <v>High</v>
      </c>
      <c r="O561" s="73" t="str">
        <f>IF(OR(L561="P548",AND(H561&gt;=0.7,G561=0)),"REVIEW","STANDARD")</f>
        <v>STANDARD</v>
      </c>
    </row>
    <row r="562" spans="1:15">
      <c r="A562" s="42" t="s">
        <v>898</v>
      </c>
      <c r="B562" s="61" t="s">
        <v>342</v>
      </c>
      <c r="C562" s="43" t="s">
        <v>258</v>
      </c>
      <c r="D562" s="43" t="s">
        <v>244</v>
      </c>
      <c r="E562" s="43" t="s">
        <v>353</v>
      </c>
      <c r="F562" s="43" t="s">
        <v>344</v>
      </c>
      <c r="G562" s="43">
        <v>1</v>
      </c>
      <c r="H562" s="53">
        <v>0.78048031917838345</v>
      </c>
      <c r="I562" s="43">
        <v>293</v>
      </c>
      <c r="J562" s="53">
        <v>0.63454317897371715</v>
      </c>
      <c r="K562" s="58">
        <f>--(H562&gt;='01_PARAMETERS'!$B$7)</f>
        <v>1</v>
      </c>
      <c r="L562" s="58" t="str">
        <f>IF(J562&gt;='01_PARAMETERS'!$B$8,"P549",IF(J562&gt;=0.7,"P550",IF(J562&gt;=0.4,"P551","P552")))</f>
        <v>P551</v>
      </c>
      <c r="M562" s="58" t="str">
        <f>IF(AND(H562&gt;='01_PARAMETERS'!$B$7,F562="High-potential omnichannel"),"Hybrid sequence",IF(H562&gt;='01_PARAMETERS'!$B$7,"Remote call",IF(J562&gt;=0.7,"Approved email","Monitor")))</f>
        <v>Remote call</v>
      </c>
      <c r="N562" s="58" t="str">
        <f t="shared" si="8"/>
        <v>High</v>
      </c>
      <c r="O562" s="73" t="str">
        <f>IF(OR(L562="P549",AND(H562&gt;=0.7,G562=0)),"REVIEW","STANDARD")</f>
        <v>STANDARD</v>
      </c>
    </row>
    <row r="563" spans="1:15">
      <c r="A563" s="42" t="s">
        <v>899</v>
      </c>
      <c r="B563" s="61" t="s">
        <v>342</v>
      </c>
      <c r="C563" s="43" t="s">
        <v>265</v>
      </c>
      <c r="D563" s="43" t="s">
        <v>266</v>
      </c>
      <c r="E563" s="43" t="s">
        <v>353</v>
      </c>
      <c r="F563" s="43" t="s">
        <v>344</v>
      </c>
      <c r="G563" s="43">
        <v>0</v>
      </c>
      <c r="H563" s="53">
        <v>0.39893445460329063</v>
      </c>
      <c r="I563" s="43">
        <v>722</v>
      </c>
      <c r="J563" s="53">
        <v>9.7622027534418065E-2</v>
      </c>
      <c r="K563" s="58">
        <f>--(H563&gt;='01_PARAMETERS'!$B$7)</f>
        <v>0</v>
      </c>
      <c r="L563" s="58" t="str">
        <f>IF(J563&gt;='01_PARAMETERS'!$B$8,"P550",IF(J563&gt;=0.7,"P551",IF(J563&gt;=0.4,"P552","P553")))</f>
        <v>P553</v>
      </c>
      <c r="M563" s="58" t="str">
        <f>IF(AND(H563&gt;='01_PARAMETERS'!$B$7,F563="High-potential omnichannel"),"Hybrid sequence",IF(H563&gt;='01_PARAMETERS'!$B$7,"Remote call",IF(J563&gt;=0.7,"Approved email","Monitor")))</f>
        <v>Monitor</v>
      </c>
      <c r="N563" s="58" t="str">
        <f t="shared" si="8"/>
        <v>Low</v>
      </c>
      <c r="O563" s="73" t="str">
        <f>IF(OR(L563="P550",AND(H563&gt;=0.7,G563=0)),"REVIEW","STANDARD")</f>
        <v>STANDARD</v>
      </c>
    </row>
    <row r="564" spans="1:15">
      <c r="A564" s="42" t="s">
        <v>900</v>
      </c>
      <c r="B564" s="61" t="s">
        <v>342</v>
      </c>
      <c r="C564" s="43" t="s">
        <v>289</v>
      </c>
      <c r="D564" s="43" t="s">
        <v>286</v>
      </c>
      <c r="E564" s="43" t="s">
        <v>343</v>
      </c>
      <c r="F564" s="43" t="s">
        <v>347</v>
      </c>
      <c r="G564" s="43">
        <v>1</v>
      </c>
      <c r="H564" s="53">
        <v>0.87706821985881189</v>
      </c>
      <c r="I564" s="43">
        <v>115</v>
      </c>
      <c r="J564" s="53">
        <v>0.85732165206508137</v>
      </c>
      <c r="K564" s="58">
        <f>--(H564&gt;='01_PARAMETERS'!$B$7)</f>
        <v>1</v>
      </c>
      <c r="L564" s="58" t="str">
        <f>IF(J564&gt;='01_PARAMETERS'!$B$8,"P551",IF(J564&gt;=0.7,"P552",IF(J564&gt;=0.4,"P553","P554")))</f>
        <v>P552</v>
      </c>
      <c r="M564" s="58" t="str">
        <f>IF(AND(H564&gt;='01_PARAMETERS'!$B$7,F564="High-potential omnichannel"),"Hybrid sequence",IF(H564&gt;='01_PARAMETERS'!$B$7,"Remote call",IF(J564&gt;=0.7,"Approved email","Monitor")))</f>
        <v>Remote call</v>
      </c>
      <c r="N564" s="58" t="str">
        <f t="shared" si="8"/>
        <v>Very high</v>
      </c>
      <c r="O564" s="73" t="str">
        <f>IF(OR(L564="P551",AND(H564&gt;=0.7,G564=0)),"REVIEW","STANDARD")</f>
        <v>STANDARD</v>
      </c>
    </row>
    <row r="565" spans="1:15">
      <c r="A565" s="42" t="s">
        <v>901</v>
      </c>
      <c r="B565" s="61" t="s">
        <v>342</v>
      </c>
      <c r="C565" s="43" t="s">
        <v>301</v>
      </c>
      <c r="D565" s="43" t="s">
        <v>298</v>
      </c>
      <c r="E565" s="43" t="s">
        <v>343</v>
      </c>
      <c r="F565" s="43" t="s">
        <v>350</v>
      </c>
      <c r="G565" s="43">
        <v>1</v>
      </c>
      <c r="H565" s="53">
        <v>0.90734956280140089</v>
      </c>
      <c r="I565" s="43">
        <v>67</v>
      </c>
      <c r="J565" s="53">
        <v>0.91739674593241549</v>
      </c>
      <c r="K565" s="58">
        <f>--(H565&gt;='01_PARAMETERS'!$B$7)</f>
        <v>1</v>
      </c>
      <c r="L565" s="58" t="str">
        <f>IF(J565&gt;='01_PARAMETERS'!$B$8,"P552",IF(J565&gt;=0.7,"P553",IF(J565&gt;=0.4,"P554","P555")))</f>
        <v>P552</v>
      </c>
      <c r="M565" s="58" t="str">
        <f>IF(AND(H565&gt;='01_PARAMETERS'!$B$7,F565="High-potential omnichannel"),"Hybrid sequence",IF(H565&gt;='01_PARAMETERS'!$B$7,"Remote call",IF(J565&gt;=0.7,"Approved email","Monitor")))</f>
        <v>Hybrid sequence</v>
      </c>
      <c r="N565" s="58" t="str">
        <f t="shared" si="8"/>
        <v>Very high</v>
      </c>
      <c r="O565" s="73" t="str">
        <f>IF(OR(L565="P552",AND(H565&gt;=0.7,G565=0)),"REVIEW","STANDARD")</f>
        <v>REVIEW</v>
      </c>
    </row>
    <row r="566" spans="1:15">
      <c r="A566" s="42" t="s">
        <v>902</v>
      </c>
      <c r="B566" s="61" t="s">
        <v>342</v>
      </c>
      <c r="C566" s="43" t="s">
        <v>260</v>
      </c>
      <c r="D566" s="43" t="s">
        <v>244</v>
      </c>
      <c r="E566" s="43" t="s">
        <v>353</v>
      </c>
      <c r="F566" s="43" t="s">
        <v>344</v>
      </c>
      <c r="G566" s="43">
        <v>1</v>
      </c>
      <c r="H566" s="53">
        <v>0.9193792466576699</v>
      </c>
      <c r="I566" s="43">
        <v>44</v>
      </c>
      <c r="J566" s="53">
        <v>0.9461827284105131</v>
      </c>
      <c r="K566" s="58">
        <f>--(H566&gt;='01_PARAMETERS'!$B$7)</f>
        <v>1</v>
      </c>
      <c r="L566" s="58" t="str">
        <f>IF(J566&gt;='01_PARAMETERS'!$B$8,"P553",IF(J566&gt;=0.7,"P554",IF(J566&gt;=0.4,"P555","P556")))</f>
        <v>P553</v>
      </c>
      <c r="M566" s="58" t="str">
        <f>IF(AND(H566&gt;='01_PARAMETERS'!$B$7,F566="High-potential omnichannel"),"Hybrid sequence",IF(H566&gt;='01_PARAMETERS'!$B$7,"Remote call",IF(J566&gt;=0.7,"Approved email","Monitor")))</f>
        <v>Remote call</v>
      </c>
      <c r="N566" s="58" t="str">
        <f t="shared" si="8"/>
        <v>Very high</v>
      </c>
      <c r="O566" s="73" t="str">
        <f>IF(OR(L566="P553",AND(H566&gt;=0.7,G566=0)),"REVIEW","STANDARD")</f>
        <v>REVIEW</v>
      </c>
    </row>
    <row r="567" spans="1:15">
      <c r="A567" s="42" t="s">
        <v>903</v>
      </c>
      <c r="B567" s="61" t="s">
        <v>342</v>
      </c>
      <c r="C567" s="43" t="s">
        <v>267</v>
      </c>
      <c r="D567" s="43" t="s">
        <v>266</v>
      </c>
      <c r="E567" s="43" t="s">
        <v>343</v>
      </c>
      <c r="F567" s="43" t="s">
        <v>344</v>
      </c>
      <c r="G567" s="43">
        <v>1</v>
      </c>
      <c r="H567" s="53">
        <v>0.70448058165343985</v>
      </c>
      <c r="I567" s="43">
        <v>401</v>
      </c>
      <c r="J567" s="53">
        <v>0.49937421777221525</v>
      </c>
      <c r="K567" s="58">
        <f>--(H567&gt;='01_PARAMETERS'!$B$7)</f>
        <v>1</v>
      </c>
      <c r="L567" s="58" t="str">
        <f>IF(J567&gt;='01_PARAMETERS'!$B$8,"P554",IF(J567&gt;=0.7,"P555",IF(J567&gt;=0.4,"P556","P557")))</f>
        <v>P556</v>
      </c>
      <c r="M567" s="58" t="str">
        <f>IF(AND(H567&gt;='01_PARAMETERS'!$B$7,F567="High-potential omnichannel"),"Hybrid sequence",IF(H567&gt;='01_PARAMETERS'!$B$7,"Remote call",IF(J567&gt;=0.7,"Approved email","Monitor")))</f>
        <v>Remote call</v>
      </c>
      <c r="N567" s="58" t="str">
        <f t="shared" si="8"/>
        <v>High</v>
      </c>
      <c r="O567" s="73" t="str">
        <f>IF(OR(L567="P554",AND(H567&gt;=0.7,G567=0)),"REVIEW","STANDARD")</f>
        <v>STANDARD</v>
      </c>
    </row>
    <row r="568" spans="1:15">
      <c r="A568" s="42" t="s">
        <v>904</v>
      </c>
      <c r="B568" s="61" t="s">
        <v>342</v>
      </c>
      <c r="C568" s="43" t="s">
        <v>260</v>
      </c>
      <c r="D568" s="43" t="s">
        <v>244</v>
      </c>
      <c r="E568" s="43" t="s">
        <v>349</v>
      </c>
      <c r="F568" s="43" t="s">
        <v>350</v>
      </c>
      <c r="G568" s="43">
        <v>1</v>
      </c>
      <c r="H568" s="53">
        <v>0.71547364669234303</v>
      </c>
      <c r="I568" s="43">
        <v>384</v>
      </c>
      <c r="J568" s="53">
        <v>0.52065081351689613</v>
      </c>
      <c r="K568" s="58">
        <f>--(H568&gt;='01_PARAMETERS'!$B$7)</f>
        <v>1</v>
      </c>
      <c r="L568" s="58" t="str">
        <f>IF(J568&gt;='01_PARAMETERS'!$B$8,"P555",IF(J568&gt;=0.7,"P556",IF(J568&gt;=0.4,"P557","P558")))</f>
        <v>P557</v>
      </c>
      <c r="M568" s="58" t="str">
        <f>IF(AND(H568&gt;='01_PARAMETERS'!$B$7,F568="High-potential omnichannel"),"Hybrid sequence",IF(H568&gt;='01_PARAMETERS'!$B$7,"Remote call",IF(J568&gt;=0.7,"Approved email","Monitor")))</f>
        <v>Hybrid sequence</v>
      </c>
      <c r="N568" s="58" t="str">
        <f t="shared" si="8"/>
        <v>High</v>
      </c>
      <c r="O568" s="73" t="str">
        <f>IF(OR(L568="P555",AND(H568&gt;=0.7,G568=0)),"REVIEW","STANDARD")</f>
        <v>STANDARD</v>
      </c>
    </row>
    <row r="569" spans="1:15">
      <c r="A569" s="42" t="s">
        <v>905</v>
      </c>
      <c r="B569" s="61" t="s">
        <v>342</v>
      </c>
      <c r="C569" s="43" t="s">
        <v>301</v>
      </c>
      <c r="D569" s="43" t="s">
        <v>298</v>
      </c>
      <c r="E569" s="43" t="s">
        <v>346</v>
      </c>
      <c r="F569" s="43" t="s">
        <v>350</v>
      </c>
      <c r="G569" s="43">
        <v>0</v>
      </c>
      <c r="H569" s="53">
        <v>0.82962097813500202</v>
      </c>
      <c r="I569" s="43">
        <v>197</v>
      </c>
      <c r="J569" s="53">
        <v>0.75469336670838549</v>
      </c>
      <c r="K569" s="58">
        <f>--(H569&gt;='01_PARAMETERS'!$B$7)</f>
        <v>1</v>
      </c>
      <c r="L569" s="58" t="str">
        <f>IF(J569&gt;='01_PARAMETERS'!$B$8,"P556",IF(J569&gt;=0.7,"P557",IF(J569&gt;=0.4,"P558","P559")))</f>
        <v>P557</v>
      </c>
      <c r="M569" s="58" t="str">
        <f>IF(AND(H569&gt;='01_PARAMETERS'!$B$7,F569="High-potential omnichannel"),"Hybrid sequence",IF(H569&gt;='01_PARAMETERS'!$B$7,"Remote call",IF(J569&gt;=0.7,"Approved email","Monitor")))</f>
        <v>Hybrid sequence</v>
      </c>
      <c r="N569" s="58" t="str">
        <f t="shared" si="8"/>
        <v>Very high</v>
      </c>
      <c r="O569" s="73" t="str">
        <f>IF(OR(L569="P556",AND(H569&gt;=0.7,G569=0)),"REVIEW","STANDARD")</f>
        <v>REVIEW</v>
      </c>
    </row>
    <row r="570" spans="1:15">
      <c r="A570" s="42" t="s">
        <v>906</v>
      </c>
      <c r="B570" s="61" t="s">
        <v>342</v>
      </c>
      <c r="C570" s="43" t="s">
        <v>315</v>
      </c>
      <c r="D570" s="43" t="s">
        <v>312</v>
      </c>
      <c r="E570" s="43" t="s">
        <v>343</v>
      </c>
      <c r="F570" s="43" t="s">
        <v>350</v>
      </c>
      <c r="G570" s="43">
        <v>1</v>
      </c>
      <c r="H570" s="53">
        <v>0.91060860756313733</v>
      </c>
      <c r="I570" s="43">
        <v>61</v>
      </c>
      <c r="J570" s="53">
        <v>0.92490613266583233</v>
      </c>
      <c r="K570" s="58">
        <f>--(H570&gt;='01_PARAMETERS'!$B$7)</f>
        <v>1</v>
      </c>
      <c r="L570" s="58" t="str">
        <f>IF(J570&gt;='01_PARAMETERS'!$B$8,"P557",IF(J570&gt;=0.7,"P558",IF(J570&gt;=0.4,"P559","P560")))</f>
        <v>P557</v>
      </c>
      <c r="M570" s="58" t="str">
        <f>IF(AND(H570&gt;='01_PARAMETERS'!$B$7,F570="High-potential omnichannel"),"Hybrid sequence",IF(H570&gt;='01_PARAMETERS'!$B$7,"Remote call",IF(J570&gt;=0.7,"Approved email","Monitor")))</f>
        <v>Hybrid sequence</v>
      </c>
      <c r="N570" s="58" t="str">
        <f t="shared" si="8"/>
        <v>Very high</v>
      </c>
      <c r="O570" s="73" t="str">
        <f>IF(OR(L570="P557",AND(H570&gt;=0.7,G570=0)),"REVIEW","STANDARD")</f>
        <v>REVIEW</v>
      </c>
    </row>
    <row r="571" spans="1:15">
      <c r="A571" s="42" t="s">
        <v>907</v>
      </c>
      <c r="B571" s="61" t="s">
        <v>342</v>
      </c>
      <c r="C571" s="43" t="s">
        <v>306</v>
      </c>
      <c r="D571" s="43" t="s">
        <v>303</v>
      </c>
      <c r="E571" s="43" t="s">
        <v>343</v>
      </c>
      <c r="F571" s="43" t="s">
        <v>344</v>
      </c>
      <c r="G571" s="43">
        <v>1</v>
      </c>
      <c r="H571" s="53">
        <v>0.69699168586625915</v>
      </c>
      <c r="I571" s="43">
        <v>420</v>
      </c>
      <c r="J571" s="53">
        <v>0.47559449311639546</v>
      </c>
      <c r="K571" s="58">
        <f>--(H571&gt;='01_PARAMETERS'!$B$7)</f>
        <v>0</v>
      </c>
      <c r="L571" s="58" t="str">
        <f>IF(J571&gt;='01_PARAMETERS'!$B$8,"P558",IF(J571&gt;=0.7,"P559",IF(J571&gt;=0.4,"P560","P561")))</f>
        <v>P560</v>
      </c>
      <c r="M571" s="58" t="str">
        <f>IF(AND(H571&gt;='01_PARAMETERS'!$B$7,F571="High-potential omnichannel"),"Hybrid sequence",IF(H571&gt;='01_PARAMETERS'!$B$7,"Remote call",IF(J571&gt;=0.7,"Approved email","Monitor")))</f>
        <v>Monitor</v>
      </c>
      <c r="N571" s="58" t="str">
        <f t="shared" si="8"/>
        <v>High</v>
      </c>
      <c r="O571" s="73" t="str">
        <f>IF(OR(L571="P558",AND(H571&gt;=0.7,G571=0)),"REVIEW","STANDARD")</f>
        <v>STANDARD</v>
      </c>
    </row>
    <row r="572" spans="1:15">
      <c r="A572" s="42" t="s">
        <v>908</v>
      </c>
      <c r="B572" s="61" t="s">
        <v>342</v>
      </c>
      <c r="C572" s="43" t="s">
        <v>313</v>
      </c>
      <c r="D572" s="43" t="s">
        <v>312</v>
      </c>
      <c r="E572" s="43" t="s">
        <v>343</v>
      </c>
      <c r="F572" s="43" t="s">
        <v>350</v>
      </c>
      <c r="G572" s="43">
        <v>0</v>
      </c>
      <c r="H572" s="53">
        <v>0.72943723388772441</v>
      </c>
      <c r="I572" s="43">
        <v>364</v>
      </c>
      <c r="J572" s="53">
        <v>0.54568210262828543</v>
      </c>
      <c r="K572" s="58">
        <f>--(H572&gt;='01_PARAMETERS'!$B$7)</f>
        <v>1</v>
      </c>
      <c r="L572" s="58" t="str">
        <f>IF(J572&gt;='01_PARAMETERS'!$B$8,"P559",IF(J572&gt;=0.7,"P560",IF(J572&gt;=0.4,"P561","P562")))</f>
        <v>P561</v>
      </c>
      <c r="M572" s="58" t="str">
        <f>IF(AND(H572&gt;='01_PARAMETERS'!$B$7,F572="High-potential omnichannel"),"Hybrid sequence",IF(H572&gt;='01_PARAMETERS'!$B$7,"Remote call",IF(J572&gt;=0.7,"Approved email","Monitor")))</f>
        <v>Hybrid sequence</v>
      </c>
      <c r="N572" s="58" t="str">
        <f t="shared" si="8"/>
        <v>High</v>
      </c>
      <c r="O572" s="73" t="str">
        <f>IF(OR(L572="P559",AND(H572&gt;=0.7,G572=0)),"REVIEW","STANDARD")</f>
        <v>REVIEW</v>
      </c>
    </row>
    <row r="573" spans="1:15">
      <c r="A573" s="42" t="s">
        <v>909</v>
      </c>
      <c r="B573" s="61" t="s">
        <v>342</v>
      </c>
      <c r="C573" s="43" t="s">
        <v>292</v>
      </c>
      <c r="D573" s="43" t="s">
        <v>286</v>
      </c>
      <c r="E573" s="43" t="s">
        <v>353</v>
      </c>
      <c r="F573" s="43" t="s">
        <v>350</v>
      </c>
      <c r="G573" s="43">
        <v>1</v>
      </c>
      <c r="H573" s="53">
        <v>0.95135859690149205</v>
      </c>
      <c r="I573" s="43">
        <v>18</v>
      </c>
      <c r="J573" s="53">
        <v>0.97872340425531912</v>
      </c>
      <c r="K573" s="58">
        <f>--(H573&gt;='01_PARAMETERS'!$B$7)</f>
        <v>1</v>
      </c>
      <c r="L573" s="58" t="str">
        <f>IF(J573&gt;='01_PARAMETERS'!$B$8,"P560",IF(J573&gt;=0.7,"P561",IF(J573&gt;=0.4,"P562","P563")))</f>
        <v>P560</v>
      </c>
      <c r="M573" s="58" t="str">
        <f>IF(AND(H573&gt;='01_PARAMETERS'!$B$7,F573="High-potential omnichannel"),"Hybrid sequence",IF(H573&gt;='01_PARAMETERS'!$B$7,"Remote call",IF(J573&gt;=0.7,"Approved email","Monitor")))</f>
        <v>Hybrid sequence</v>
      </c>
      <c r="N573" s="58" t="str">
        <f t="shared" si="8"/>
        <v>Very high</v>
      </c>
      <c r="O573" s="73" t="str">
        <f>IF(OR(L573="P560",AND(H573&gt;=0.7,G573=0)),"REVIEW","STANDARD")</f>
        <v>REVIEW</v>
      </c>
    </row>
    <row r="574" spans="1:15">
      <c r="A574" s="42" t="s">
        <v>910</v>
      </c>
      <c r="B574" s="61" t="s">
        <v>342</v>
      </c>
      <c r="C574" s="43" t="s">
        <v>258</v>
      </c>
      <c r="D574" s="43" t="s">
        <v>244</v>
      </c>
      <c r="E574" s="43" t="s">
        <v>353</v>
      </c>
      <c r="F574" s="43" t="s">
        <v>344</v>
      </c>
      <c r="G574" s="43">
        <v>1</v>
      </c>
      <c r="H574" s="53">
        <v>0.8355306962411353</v>
      </c>
      <c r="I574" s="43">
        <v>183</v>
      </c>
      <c r="J574" s="53">
        <v>0.77221526908635796</v>
      </c>
      <c r="K574" s="58">
        <f>--(H574&gt;='01_PARAMETERS'!$B$7)</f>
        <v>1</v>
      </c>
      <c r="L574" s="58" t="str">
        <f>IF(J574&gt;='01_PARAMETERS'!$B$8,"P561",IF(J574&gt;=0.7,"P562",IF(J574&gt;=0.4,"P563","P564")))</f>
        <v>P562</v>
      </c>
      <c r="M574" s="58" t="str">
        <f>IF(AND(H574&gt;='01_PARAMETERS'!$B$7,F574="High-potential omnichannel"),"Hybrid sequence",IF(H574&gt;='01_PARAMETERS'!$B$7,"Remote call",IF(J574&gt;=0.7,"Approved email","Monitor")))</f>
        <v>Remote call</v>
      </c>
      <c r="N574" s="58" t="str">
        <f t="shared" si="8"/>
        <v>Very high</v>
      </c>
      <c r="O574" s="73" t="str">
        <f>IF(OR(L574="P561",AND(H574&gt;=0.7,G574=0)),"REVIEW","STANDARD")</f>
        <v>STANDARD</v>
      </c>
    </row>
    <row r="575" spans="1:15">
      <c r="A575" s="42" t="s">
        <v>911</v>
      </c>
      <c r="B575" s="61" t="s">
        <v>342</v>
      </c>
      <c r="C575" s="43" t="s">
        <v>284</v>
      </c>
      <c r="D575" s="43" t="s">
        <v>281</v>
      </c>
      <c r="E575" s="43" t="s">
        <v>353</v>
      </c>
      <c r="F575" s="43" t="s">
        <v>344</v>
      </c>
      <c r="G575" s="43">
        <v>1</v>
      </c>
      <c r="H575" s="53">
        <v>0.84413481068323892</v>
      </c>
      <c r="I575" s="43">
        <v>170</v>
      </c>
      <c r="J575" s="53">
        <v>0.78848560700876091</v>
      </c>
      <c r="K575" s="58">
        <f>--(H575&gt;='01_PARAMETERS'!$B$7)</f>
        <v>1</v>
      </c>
      <c r="L575" s="58" t="str">
        <f>IF(J575&gt;='01_PARAMETERS'!$B$8,"P562",IF(J575&gt;=0.7,"P563",IF(J575&gt;=0.4,"P564","P565")))</f>
        <v>P563</v>
      </c>
      <c r="M575" s="58" t="str">
        <f>IF(AND(H575&gt;='01_PARAMETERS'!$B$7,F575="High-potential omnichannel"),"Hybrid sequence",IF(H575&gt;='01_PARAMETERS'!$B$7,"Remote call",IF(J575&gt;=0.7,"Approved email","Monitor")))</f>
        <v>Remote call</v>
      </c>
      <c r="N575" s="58" t="str">
        <f t="shared" si="8"/>
        <v>Very high</v>
      </c>
      <c r="O575" s="73" t="str">
        <f>IF(OR(L575="P562",AND(H575&gt;=0.7,G575=0)),"REVIEW","STANDARD")</f>
        <v>STANDARD</v>
      </c>
    </row>
    <row r="576" spans="1:15">
      <c r="A576" s="42" t="s">
        <v>912</v>
      </c>
      <c r="B576" s="61" t="s">
        <v>342</v>
      </c>
      <c r="C576" s="43" t="s">
        <v>260</v>
      </c>
      <c r="D576" s="43" t="s">
        <v>244</v>
      </c>
      <c r="E576" s="43" t="s">
        <v>343</v>
      </c>
      <c r="F576" s="43" t="s">
        <v>350</v>
      </c>
      <c r="G576" s="43">
        <v>1</v>
      </c>
      <c r="H576" s="53">
        <v>0.68375989993133723</v>
      </c>
      <c r="I576" s="43">
        <v>433</v>
      </c>
      <c r="J576" s="53">
        <v>0.4593241551939925</v>
      </c>
      <c r="K576" s="58">
        <f>--(H576&gt;='01_PARAMETERS'!$B$7)</f>
        <v>0</v>
      </c>
      <c r="L576" s="58" t="str">
        <f>IF(J576&gt;='01_PARAMETERS'!$B$8,"P563",IF(J576&gt;=0.7,"P564",IF(J576&gt;=0.4,"P565","P566")))</f>
        <v>P565</v>
      </c>
      <c r="M576" s="58" t="str">
        <f>IF(AND(H576&gt;='01_PARAMETERS'!$B$7,F576="High-potential omnichannel"),"Hybrid sequence",IF(H576&gt;='01_PARAMETERS'!$B$7,"Remote call",IF(J576&gt;=0.7,"Approved email","Monitor")))</f>
        <v>Monitor</v>
      </c>
      <c r="N576" s="58" t="str">
        <f t="shared" si="8"/>
        <v>High</v>
      </c>
      <c r="O576" s="73" t="str">
        <f>IF(OR(L576="P563",AND(H576&gt;=0.7,G576=0)),"REVIEW","STANDARD")</f>
        <v>STANDARD</v>
      </c>
    </row>
    <row r="577" spans="1:15">
      <c r="A577" s="42" t="s">
        <v>913</v>
      </c>
      <c r="B577" s="61" t="s">
        <v>342</v>
      </c>
      <c r="C577" s="43" t="s">
        <v>294</v>
      </c>
      <c r="D577" s="43" t="s">
        <v>295</v>
      </c>
      <c r="E577" s="43" t="s">
        <v>349</v>
      </c>
      <c r="F577" s="43" t="s">
        <v>344</v>
      </c>
      <c r="G577" s="43">
        <v>1</v>
      </c>
      <c r="H577" s="53">
        <v>0.91037052898043902</v>
      </c>
      <c r="I577" s="43">
        <v>62</v>
      </c>
      <c r="J577" s="53">
        <v>0.92365456821026282</v>
      </c>
      <c r="K577" s="58">
        <f>--(H577&gt;='01_PARAMETERS'!$B$7)</f>
        <v>1</v>
      </c>
      <c r="L577" s="58" t="str">
        <f>IF(J577&gt;='01_PARAMETERS'!$B$8,"P564",IF(J577&gt;=0.7,"P565",IF(J577&gt;=0.4,"P566","P567")))</f>
        <v>P564</v>
      </c>
      <c r="M577" s="58" t="str">
        <f>IF(AND(H577&gt;='01_PARAMETERS'!$B$7,F577="High-potential omnichannel"),"Hybrid sequence",IF(H577&gt;='01_PARAMETERS'!$B$7,"Remote call",IF(J577&gt;=0.7,"Approved email","Monitor")))</f>
        <v>Remote call</v>
      </c>
      <c r="N577" s="58" t="str">
        <f t="shared" si="8"/>
        <v>Very high</v>
      </c>
      <c r="O577" s="73" t="str">
        <f>IF(OR(L577="P564",AND(H577&gt;=0.7,G577=0)),"REVIEW","STANDARD")</f>
        <v>REVIEW</v>
      </c>
    </row>
    <row r="578" spans="1:15">
      <c r="A578" s="42" t="s">
        <v>914</v>
      </c>
      <c r="B578" s="61" t="s">
        <v>342</v>
      </c>
      <c r="C578" s="43" t="s">
        <v>302</v>
      </c>
      <c r="D578" s="43" t="s">
        <v>303</v>
      </c>
      <c r="E578" s="43" t="s">
        <v>353</v>
      </c>
      <c r="F578" s="43" t="s">
        <v>350</v>
      </c>
      <c r="G578" s="43">
        <v>1</v>
      </c>
      <c r="H578" s="53">
        <v>0.72540531273205</v>
      </c>
      <c r="I578" s="43">
        <v>372</v>
      </c>
      <c r="J578" s="53">
        <v>0.53566958698372968</v>
      </c>
      <c r="K578" s="58">
        <f>--(H578&gt;='01_PARAMETERS'!$B$7)</f>
        <v>1</v>
      </c>
      <c r="L578" s="58" t="str">
        <f>IF(J578&gt;='01_PARAMETERS'!$B$8,"P565",IF(J578&gt;=0.7,"P566",IF(J578&gt;=0.4,"P567","P568")))</f>
        <v>P567</v>
      </c>
      <c r="M578" s="58" t="str">
        <f>IF(AND(H578&gt;='01_PARAMETERS'!$B$7,F578="High-potential omnichannel"),"Hybrid sequence",IF(H578&gt;='01_PARAMETERS'!$B$7,"Remote call",IF(J578&gt;=0.7,"Approved email","Monitor")))</f>
        <v>Hybrid sequence</v>
      </c>
      <c r="N578" s="58" t="str">
        <f t="shared" si="8"/>
        <v>High</v>
      </c>
      <c r="O578" s="73" t="str">
        <f>IF(OR(L578="P565",AND(H578&gt;=0.7,G578=0)),"REVIEW","STANDARD")</f>
        <v>STANDARD</v>
      </c>
    </row>
    <row r="579" spans="1:15">
      <c r="A579" s="42" t="s">
        <v>915</v>
      </c>
      <c r="B579" s="61" t="s">
        <v>342</v>
      </c>
      <c r="C579" s="43" t="s">
        <v>257</v>
      </c>
      <c r="D579" s="43" t="s">
        <v>244</v>
      </c>
      <c r="E579" s="43" t="s">
        <v>349</v>
      </c>
      <c r="F579" s="43" t="s">
        <v>347</v>
      </c>
      <c r="G579" s="43">
        <v>0</v>
      </c>
      <c r="H579" s="53">
        <v>0.17200299493811161</v>
      </c>
      <c r="I579" s="43">
        <v>788</v>
      </c>
      <c r="J579" s="53">
        <v>1.5018773466833557E-2</v>
      </c>
      <c r="K579" s="58">
        <f>--(H579&gt;='01_PARAMETERS'!$B$7)</f>
        <v>0</v>
      </c>
      <c r="L579" s="58" t="str">
        <f>IF(J579&gt;='01_PARAMETERS'!$B$8,"P566",IF(J579&gt;=0.7,"P567",IF(J579&gt;=0.4,"P568","P569")))</f>
        <v>P569</v>
      </c>
      <c r="M579" s="58" t="str">
        <f>IF(AND(H579&gt;='01_PARAMETERS'!$B$7,F579="High-potential omnichannel"),"Hybrid sequence",IF(H579&gt;='01_PARAMETERS'!$B$7,"Remote call",IF(J579&gt;=0.7,"Approved email","Monitor")))</f>
        <v>Monitor</v>
      </c>
      <c r="N579" s="58" t="str">
        <f t="shared" si="8"/>
        <v>Low</v>
      </c>
      <c r="O579" s="73" t="str">
        <f>IF(OR(L579="P566",AND(H579&gt;=0.7,G579=0)),"REVIEW","STANDARD")</f>
        <v>STANDARD</v>
      </c>
    </row>
    <row r="580" spans="1:15">
      <c r="A580" s="42" t="s">
        <v>916</v>
      </c>
      <c r="B580" s="61" t="s">
        <v>342</v>
      </c>
      <c r="C580" s="43" t="s">
        <v>315</v>
      </c>
      <c r="D580" s="43" t="s">
        <v>312</v>
      </c>
      <c r="E580" s="43" t="s">
        <v>343</v>
      </c>
      <c r="F580" s="43" t="s">
        <v>344</v>
      </c>
      <c r="G580" s="43">
        <v>0</v>
      </c>
      <c r="H580" s="53">
        <v>0.52534167417095812</v>
      </c>
      <c r="I580" s="43">
        <v>634</v>
      </c>
      <c r="J580" s="53">
        <v>0.20775969962453067</v>
      </c>
      <c r="K580" s="58">
        <f>--(H580&gt;='01_PARAMETERS'!$B$7)</f>
        <v>0</v>
      </c>
      <c r="L580" s="58" t="str">
        <f>IF(J580&gt;='01_PARAMETERS'!$B$8,"P567",IF(J580&gt;=0.7,"P568",IF(J580&gt;=0.4,"P569","P570")))</f>
        <v>P570</v>
      </c>
      <c r="M580" s="58" t="str">
        <f>IF(AND(H580&gt;='01_PARAMETERS'!$B$7,F580="High-potential omnichannel"),"Hybrid sequence",IF(H580&gt;='01_PARAMETERS'!$B$7,"Remote call",IF(J580&gt;=0.7,"Approved email","Monitor")))</f>
        <v>Monitor</v>
      </c>
      <c r="N580" s="58" t="str">
        <f t="shared" si="8"/>
        <v>Medium</v>
      </c>
      <c r="O580" s="73" t="str">
        <f>IF(OR(L580="P567",AND(H580&gt;=0.7,G580=0)),"REVIEW","STANDARD")</f>
        <v>STANDARD</v>
      </c>
    </row>
    <row r="581" spans="1:15">
      <c r="A581" s="42" t="s">
        <v>917</v>
      </c>
      <c r="B581" s="61" t="s">
        <v>342</v>
      </c>
      <c r="C581" s="43" t="s">
        <v>310</v>
      </c>
      <c r="D581" s="43" t="s">
        <v>308</v>
      </c>
      <c r="E581" s="43" t="s">
        <v>349</v>
      </c>
      <c r="F581" s="43" t="s">
        <v>344</v>
      </c>
      <c r="G581" s="43">
        <v>0</v>
      </c>
      <c r="H581" s="53">
        <v>0.55177241632494012</v>
      </c>
      <c r="I581" s="43">
        <v>600</v>
      </c>
      <c r="J581" s="53">
        <v>0.25031289111389232</v>
      </c>
      <c r="K581" s="58">
        <f>--(H581&gt;='01_PARAMETERS'!$B$7)</f>
        <v>0</v>
      </c>
      <c r="L581" s="58" t="str">
        <f>IF(J581&gt;='01_PARAMETERS'!$B$8,"P568",IF(J581&gt;=0.7,"P569",IF(J581&gt;=0.4,"P570","P571")))</f>
        <v>P571</v>
      </c>
      <c r="M581" s="58" t="str">
        <f>IF(AND(H581&gt;='01_PARAMETERS'!$B$7,F581="High-potential omnichannel"),"Hybrid sequence",IF(H581&gt;='01_PARAMETERS'!$B$7,"Remote call",IF(J581&gt;=0.7,"Approved email","Monitor")))</f>
        <v>Monitor</v>
      </c>
      <c r="N581" s="58" t="str">
        <f t="shared" si="8"/>
        <v>Medium</v>
      </c>
      <c r="O581" s="73" t="str">
        <f>IF(OR(L581="P568",AND(H581&gt;=0.7,G581=0)),"REVIEW","STANDARD")</f>
        <v>STANDARD</v>
      </c>
    </row>
    <row r="582" spans="1:15">
      <c r="A582" s="42" t="s">
        <v>918</v>
      </c>
      <c r="B582" s="61" t="s">
        <v>342</v>
      </c>
      <c r="C582" s="43" t="s">
        <v>257</v>
      </c>
      <c r="D582" s="43" t="s">
        <v>244</v>
      </c>
      <c r="E582" s="43" t="s">
        <v>346</v>
      </c>
      <c r="F582" s="43" t="s">
        <v>344</v>
      </c>
      <c r="G582" s="43">
        <v>0</v>
      </c>
      <c r="H582" s="53">
        <v>0.71110279251622022</v>
      </c>
      <c r="I582" s="43">
        <v>388</v>
      </c>
      <c r="J582" s="53">
        <v>0.51564455569461831</v>
      </c>
      <c r="K582" s="58">
        <f>--(H582&gt;='01_PARAMETERS'!$B$7)</f>
        <v>1</v>
      </c>
      <c r="L582" s="58" t="str">
        <f>IF(J582&gt;='01_PARAMETERS'!$B$8,"P569",IF(J582&gt;=0.7,"P570",IF(J582&gt;=0.4,"P571","P572")))</f>
        <v>P571</v>
      </c>
      <c r="M582" s="58" t="str">
        <f>IF(AND(H582&gt;='01_PARAMETERS'!$B$7,F582="High-potential omnichannel"),"Hybrid sequence",IF(H582&gt;='01_PARAMETERS'!$B$7,"Remote call",IF(J582&gt;=0.7,"Approved email","Monitor")))</f>
        <v>Remote call</v>
      </c>
      <c r="N582" s="58" t="str">
        <f t="shared" si="8"/>
        <v>High</v>
      </c>
      <c r="O582" s="73" t="str">
        <f>IF(OR(L582="P569",AND(H582&gt;=0.7,G582=0)),"REVIEW","STANDARD")</f>
        <v>REVIEW</v>
      </c>
    </row>
    <row r="583" spans="1:15">
      <c r="A583" s="42" t="s">
        <v>919</v>
      </c>
      <c r="B583" s="61" t="s">
        <v>342</v>
      </c>
      <c r="C583" s="43" t="s">
        <v>265</v>
      </c>
      <c r="D583" s="43" t="s">
        <v>266</v>
      </c>
      <c r="E583" s="43" t="s">
        <v>369</v>
      </c>
      <c r="F583" s="43" t="s">
        <v>344</v>
      </c>
      <c r="G583" s="43">
        <v>0</v>
      </c>
      <c r="H583" s="53">
        <v>0.54483841752426387</v>
      </c>
      <c r="I583" s="43">
        <v>608</v>
      </c>
      <c r="J583" s="53">
        <v>0.24030037546933669</v>
      </c>
      <c r="K583" s="58">
        <f>--(H583&gt;='01_PARAMETERS'!$B$7)</f>
        <v>0</v>
      </c>
      <c r="L583" s="58" t="str">
        <f>IF(J583&gt;='01_PARAMETERS'!$B$8,"P570",IF(J583&gt;=0.7,"P571",IF(J583&gt;=0.4,"P572","P573")))</f>
        <v>P573</v>
      </c>
      <c r="M583" s="58" t="str">
        <f>IF(AND(H583&gt;='01_PARAMETERS'!$B$7,F583="High-potential omnichannel"),"Hybrid sequence",IF(H583&gt;='01_PARAMETERS'!$B$7,"Remote call",IF(J583&gt;=0.7,"Approved email","Monitor")))</f>
        <v>Monitor</v>
      </c>
      <c r="N583" s="58" t="str">
        <f t="shared" si="8"/>
        <v>Medium</v>
      </c>
      <c r="O583" s="73" t="str">
        <f>IF(OR(L583="P570",AND(H583&gt;=0.7,G583=0)),"REVIEW","STANDARD")</f>
        <v>STANDARD</v>
      </c>
    </row>
    <row r="584" spans="1:15">
      <c r="A584" s="42" t="s">
        <v>920</v>
      </c>
      <c r="B584" s="61" t="s">
        <v>342</v>
      </c>
      <c r="C584" s="43" t="s">
        <v>313</v>
      </c>
      <c r="D584" s="43" t="s">
        <v>312</v>
      </c>
      <c r="E584" s="43" t="s">
        <v>349</v>
      </c>
      <c r="F584" s="43" t="s">
        <v>344</v>
      </c>
      <c r="G584" s="43">
        <v>0</v>
      </c>
      <c r="H584" s="53">
        <v>0.59831508242927944</v>
      </c>
      <c r="I584" s="43">
        <v>548</v>
      </c>
      <c r="J584" s="53">
        <v>0.31539424280350437</v>
      </c>
      <c r="K584" s="58">
        <f>--(H584&gt;='01_PARAMETERS'!$B$7)</f>
        <v>0</v>
      </c>
      <c r="L584" s="58" t="str">
        <f>IF(J584&gt;='01_PARAMETERS'!$B$8,"P571",IF(J584&gt;=0.7,"P572",IF(J584&gt;=0.4,"P573","P574")))</f>
        <v>P574</v>
      </c>
      <c r="M584" s="58" t="str">
        <f>IF(AND(H584&gt;='01_PARAMETERS'!$B$7,F584="High-potential omnichannel"),"Hybrid sequence",IF(H584&gt;='01_PARAMETERS'!$B$7,"Remote call",IF(J584&gt;=0.7,"Approved email","Monitor")))</f>
        <v>Monitor</v>
      </c>
      <c r="N584" s="58" t="str">
        <f t="shared" si="8"/>
        <v>Medium</v>
      </c>
      <c r="O584" s="73" t="str">
        <f>IF(OR(L584="P571",AND(H584&gt;=0.7,G584=0)),"REVIEW","STANDARD")</f>
        <v>STANDARD</v>
      </c>
    </row>
    <row r="585" spans="1:15">
      <c r="A585" s="42" t="s">
        <v>921</v>
      </c>
      <c r="B585" s="61" t="s">
        <v>342</v>
      </c>
      <c r="C585" s="43" t="s">
        <v>304</v>
      </c>
      <c r="D585" s="43" t="s">
        <v>303</v>
      </c>
      <c r="E585" s="43" t="s">
        <v>353</v>
      </c>
      <c r="F585" s="43" t="s">
        <v>347</v>
      </c>
      <c r="G585" s="43">
        <v>1</v>
      </c>
      <c r="H585" s="53">
        <v>0.77026589563295278</v>
      </c>
      <c r="I585" s="43">
        <v>306</v>
      </c>
      <c r="J585" s="53">
        <v>0.61827284105131408</v>
      </c>
      <c r="K585" s="58">
        <f>--(H585&gt;='01_PARAMETERS'!$B$7)</f>
        <v>1</v>
      </c>
      <c r="L585" s="58" t="str">
        <f>IF(J585&gt;='01_PARAMETERS'!$B$8,"P572",IF(J585&gt;=0.7,"P573",IF(J585&gt;=0.4,"P574","P575")))</f>
        <v>P574</v>
      </c>
      <c r="M585" s="58" t="str">
        <f>IF(AND(H585&gt;='01_PARAMETERS'!$B$7,F585="High-potential omnichannel"),"Hybrid sequence",IF(H585&gt;='01_PARAMETERS'!$B$7,"Remote call",IF(J585&gt;=0.7,"Approved email","Monitor")))</f>
        <v>Remote call</v>
      </c>
      <c r="N585" s="58" t="str">
        <f t="shared" si="8"/>
        <v>High</v>
      </c>
      <c r="O585" s="73" t="str">
        <f>IF(OR(L585="P572",AND(H585&gt;=0.7,G585=0)),"REVIEW","STANDARD")</f>
        <v>STANDARD</v>
      </c>
    </row>
    <row r="586" spans="1:15">
      <c r="A586" s="42" t="s">
        <v>922</v>
      </c>
      <c r="B586" s="61" t="s">
        <v>342</v>
      </c>
      <c r="C586" s="43" t="s">
        <v>261</v>
      </c>
      <c r="D586" s="43" t="s">
        <v>244</v>
      </c>
      <c r="E586" s="43" t="s">
        <v>349</v>
      </c>
      <c r="F586" s="43" t="s">
        <v>350</v>
      </c>
      <c r="G586" s="43">
        <v>1</v>
      </c>
      <c r="H586" s="53">
        <v>0.73720999109723784</v>
      </c>
      <c r="I586" s="43">
        <v>352</v>
      </c>
      <c r="J586" s="53">
        <v>0.56070087609511887</v>
      </c>
      <c r="K586" s="58">
        <f>--(H586&gt;='01_PARAMETERS'!$B$7)</f>
        <v>1</v>
      </c>
      <c r="L586" s="58" t="str">
        <f>IF(J586&gt;='01_PARAMETERS'!$B$8,"P573",IF(J586&gt;=0.7,"P574",IF(J586&gt;=0.4,"P575","P576")))</f>
        <v>P575</v>
      </c>
      <c r="M586" s="58" t="str">
        <f>IF(AND(H586&gt;='01_PARAMETERS'!$B$7,F586="High-potential omnichannel"),"Hybrid sequence",IF(H586&gt;='01_PARAMETERS'!$B$7,"Remote call",IF(J586&gt;=0.7,"Approved email","Monitor")))</f>
        <v>Hybrid sequence</v>
      </c>
      <c r="N586" s="58" t="str">
        <f t="shared" si="8"/>
        <v>High</v>
      </c>
      <c r="O586" s="73" t="str">
        <f>IF(OR(L586="P573",AND(H586&gt;=0.7,G586=0)),"REVIEW","STANDARD")</f>
        <v>STANDARD</v>
      </c>
    </row>
    <row r="587" spans="1:15">
      <c r="A587" s="42" t="s">
        <v>923</v>
      </c>
      <c r="B587" s="61" t="s">
        <v>342</v>
      </c>
      <c r="C587" s="43" t="s">
        <v>306</v>
      </c>
      <c r="D587" s="43" t="s">
        <v>303</v>
      </c>
      <c r="E587" s="43" t="s">
        <v>349</v>
      </c>
      <c r="F587" s="43" t="s">
        <v>350</v>
      </c>
      <c r="G587" s="43">
        <v>0</v>
      </c>
      <c r="H587" s="53">
        <v>0.80334881121935908</v>
      </c>
      <c r="I587" s="43">
        <v>242</v>
      </c>
      <c r="J587" s="53">
        <v>0.69837296620775968</v>
      </c>
      <c r="K587" s="58">
        <f>--(H587&gt;='01_PARAMETERS'!$B$7)</f>
        <v>1</v>
      </c>
      <c r="L587" s="58" t="str">
        <f>IF(J587&gt;='01_PARAMETERS'!$B$8,"P574",IF(J587&gt;=0.7,"P575",IF(J587&gt;=0.4,"P576","P577")))</f>
        <v>P576</v>
      </c>
      <c r="M587" s="58" t="str">
        <f>IF(AND(H587&gt;='01_PARAMETERS'!$B$7,F587="High-potential omnichannel"),"Hybrid sequence",IF(H587&gt;='01_PARAMETERS'!$B$7,"Remote call",IF(J587&gt;=0.7,"Approved email","Monitor")))</f>
        <v>Hybrid sequence</v>
      </c>
      <c r="N587" s="58" t="str">
        <f t="shared" si="8"/>
        <v>Very high</v>
      </c>
      <c r="O587" s="73" t="str">
        <f>IF(OR(L587="P574",AND(H587&gt;=0.7,G587=0)),"REVIEW","STANDARD")</f>
        <v>REVIEW</v>
      </c>
    </row>
    <row r="588" spans="1:15">
      <c r="A588" s="42" t="s">
        <v>924</v>
      </c>
      <c r="B588" s="61" t="s">
        <v>342</v>
      </c>
      <c r="C588" s="43" t="s">
        <v>311</v>
      </c>
      <c r="D588" s="43" t="s">
        <v>312</v>
      </c>
      <c r="E588" s="43" t="s">
        <v>353</v>
      </c>
      <c r="F588" s="43" t="s">
        <v>344</v>
      </c>
      <c r="G588" s="43">
        <v>0</v>
      </c>
      <c r="H588" s="53">
        <v>0.79011952265103602</v>
      </c>
      <c r="I588" s="43">
        <v>271</v>
      </c>
      <c r="J588" s="53">
        <v>0.66207759699624535</v>
      </c>
      <c r="K588" s="58">
        <f>--(H588&gt;='01_PARAMETERS'!$B$7)</f>
        <v>1</v>
      </c>
      <c r="L588" s="58" t="str">
        <f>IF(J588&gt;='01_PARAMETERS'!$B$8,"P575",IF(J588&gt;=0.7,"P576",IF(J588&gt;=0.4,"P577","P578")))</f>
        <v>P577</v>
      </c>
      <c r="M588" s="58" t="str">
        <f>IF(AND(H588&gt;='01_PARAMETERS'!$B$7,F588="High-potential omnichannel"),"Hybrid sequence",IF(H588&gt;='01_PARAMETERS'!$B$7,"Remote call",IF(J588&gt;=0.7,"Approved email","Monitor")))</f>
        <v>Remote call</v>
      </c>
      <c r="N588" s="58" t="str">
        <f t="shared" si="8"/>
        <v>High</v>
      </c>
      <c r="O588" s="73" t="str">
        <f>IF(OR(L588="P575",AND(H588&gt;=0.7,G588=0)),"REVIEW","STANDARD")</f>
        <v>REVIEW</v>
      </c>
    </row>
    <row r="589" spans="1:15">
      <c r="A589" s="42" t="s">
        <v>925</v>
      </c>
      <c r="B589" s="61" t="s">
        <v>342</v>
      </c>
      <c r="C589" s="43" t="s">
        <v>265</v>
      </c>
      <c r="D589" s="43" t="s">
        <v>266</v>
      </c>
      <c r="E589" s="43" t="s">
        <v>346</v>
      </c>
      <c r="F589" s="43" t="s">
        <v>344</v>
      </c>
      <c r="G589" s="43">
        <v>0</v>
      </c>
      <c r="H589" s="53">
        <v>0.89566426657809683</v>
      </c>
      <c r="I589" s="43">
        <v>85</v>
      </c>
      <c r="J589" s="53">
        <v>0.89486858573216521</v>
      </c>
      <c r="K589" s="58">
        <f>--(H589&gt;='01_PARAMETERS'!$B$7)</f>
        <v>1</v>
      </c>
      <c r="L589" s="58" t="str">
        <f>IF(J589&gt;='01_PARAMETERS'!$B$8,"P576",IF(J589&gt;=0.7,"P577",IF(J589&gt;=0.4,"P578","P579")))</f>
        <v>P577</v>
      </c>
      <c r="M589" s="58" t="str">
        <f>IF(AND(H589&gt;='01_PARAMETERS'!$B$7,F589="High-potential omnichannel"),"Hybrid sequence",IF(H589&gt;='01_PARAMETERS'!$B$7,"Remote call",IF(J589&gt;=0.7,"Approved email","Monitor")))</f>
        <v>Remote call</v>
      </c>
      <c r="N589" s="58" t="str">
        <f t="shared" si="8"/>
        <v>Very high</v>
      </c>
      <c r="O589" s="73" t="str">
        <f>IF(OR(L589="P576",AND(H589&gt;=0.7,G589=0)),"REVIEW","STANDARD")</f>
        <v>REVIEW</v>
      </c>
    </row>
    <row r="590" spans="1:15">
      <c r="A590" s="42" t="s">
        <v>926</v>
      </c>
      <c r="B590" s="61" t="s">
        <v>342</v>
      </c>
      <c r="C590" s="43" t="s">
        <v>280</v>
      </c>
      <c r="D590" s="43" t="s">
        <v>281</v>
      </c>
      <c r="E590" s="43" t="s">
        <v>349</v>
      </c>
      <c r="F590" s="43" t="s">
        <v>350</v>
      </c>
      <c r="G590" s="43">
        <v>0</v>
      </c>
      <c r="H590" s="53">
        <v>0.62145673834668747</v>
      </c>
      <c r="I590" s="43">
        <v>522</v>
      </c>
      <c r="J590" s="53">
        <v>0.34793491864831039</v>
      </c>
      <c r="K590" s="58">
        <f>--(H590&gt;='01_PARAMETERS'!$B$7)</f>
        <v>0</v>
      </c>
      <c r="L590" s="58" t="str">
        <f>IF(J590&gt;='01_PARAMETERS'!$B$8,"P577",IF(J590&gt;=0.7,"P578",IF(J590&gt;=0.4,"P579","P580")))</f>
        <v>P580</v>
      </c>
      <c r="M590" s="58" t="str">
        <f>IF(AND(H590&gt;='01_PARAMETERS'!$B$7,F590="High-potential omnichannel"),"Hybrid sequence",IF(H590&gt;='01_PARAMETERS'!$B$7,"Remote call",IF(J590&gt;=0.7,"Approved email","Monitor")))</f>
        <v>Monitor</v>
      </c>
      <c r="N590" s="58" t="str">
        <f t="shared" ref="N590:N653" si="9">IF(H590&gt;=0.8,"Very high",IF(H590&gt;=0.6,"High",IF(H590&gt;=0.4,"Medium","Low")))</f>
        <v>High</v>
      </c>
      <c r="O590" s="73" t="str">
        <f>IF(OR(L590="P577",AND(H590&gt;=0.7,G590=0)),"REVIEW","STANDARD")</f>
        <v>STANDARD</v>
      </c>
    </row>
    <row r="591" spans="1:15">
      <c r="A591" s="42" t="s">
        <v>927</v>
      </c>
      <c r="B591" s="61" t="s">
        <v>342</v>
      </c>
      <c r="C591" s="43" t="s">
        <v>243</v>
      </c>
      <c r="D591" s="43" t="s">
        <v>244</v>
      </c>
      <c r="E591" s="43" t="s">
        <v>353</v>
      </c>
      <c r="F591" s="43" t="s">
        <v>347</v>
      </c>
      <c r="G591" s="43">
        <v>1</v>
      </c>
      <c r="H591" s="53">
        <v>0.69997156617310685</v>
      </c>
      <c r="I591" s="43">
        <v>413</v>
      </c>
      <c r="J591" s="53">
        <v>0.48435544430538169</v>
      </c>
      <c r="K591" s="58">
        <f>--(H591&gt;='01_PARAMETERS'!$B$7)</f>
        <v>0</v>
      </c>
      <c r="L591" s="58" t="str">
        <f>IF(J591&gt;='01_PARAMETERS'!$B$8,"P578",IF(J591&gt;=0.7,"P579",IF(J591&gt;=0.4,"P580","P581")))</f>
        <v>P580</v>
      </c>
      <c r="M591" s="58" t="str">
        <f>IF(AND(H591&gt;='01_PARAMETERS'!$B$7,F591="High-potential omnichannel"),"Hybrid sequence",IF(H591&gt;='01_PARAMETERS'!$B$7,"Remote call",IF(J591&gt;=0.7,"Approved email","Monitor")))</f>
        <v>Monitor</v>
      </c>
      <c r="N591" s="58" t="str">
        <f t="shared" si="9"/>
        <v>High</v>
      </c>
      <c r="O591" s="73" t="str">
        <f>IF(OR(L591="P578",AND(H591&gt;=0.7,G591=0)),"REVIEW","STANDARD")</f>
        <v>STANDARD</v>
      </c>
    </row>
    <row r="592" spans="1:15">
      <c r="A592" s="42" t="s">
        <v>928</v>
      </c>
      <c r="B592" s="61" t="s">
        <v>342</v>
      </c>
      <c r="C592" s="43" t="s">
        <v>310</v>
      </c>
      <c r="D592" s="43" t="s">
        <v>308</v>
      </c>
      <c r="E592" s="43" t="s">
        <v>349</v>
      </c>
      <c r="F592" s="43" t="s">
        <v>344</v>
      </c>
      <c r="G592" s="43">
        <v>0</v>
      </c>
      <c r="H592" s="53">
        <v>0.55622627369671196</v>
      </c>
      <c r="I592" s="43">
        <v>597</v>
      </c>
      <c r="J592" s="53">
        <v>0.25406758448060074</v>
      </c>
      <c r="K592" s="58">
        <f>--(H592&gt;='01_PARAMETERS'!$B$7)</f>
        <v>0</v>
      </c>
      <c r="L592" s="58" t="str">
        <f>IF(J592&gt;='01_PARAMETERS'!$B$8,"P579",IF(J592&gt;=0.7,"P580",IF(J592&gt;=0.4,"P581","P582")))</f>
        <v>P582</v>
      </c>
      <c r="M592" s="58" t="str">
        <f>IF(AND(H592&gt;='01_PARAMETERS'!$B$7,F592="High-potential omnichannel"),"Hybrid sequence",IF(H592&gt;='01_PARAMETERS'!$B$7,"Remote call",IF(J592&gt;=0.7,"Approved email","Monitor")))</f>
        <v>Monitor</v>
      </c>
      <c r="N592" s="58" t="str">
        <f t="shared" si="9"/>
        <v>Medium</v>
      </c>
      <c r="O592" s="73" t="str">
        <f>IF(OR(L592="P579",AND(H592&gt;=0.7,G592=0)),"REVIEW","STANDARD")</f>
        <v>STANDARD</v>
      </c>
    </row>
    <row r="593" spans="1:15">
      <c r="A593" s="42" t="s">
        <v>929</v>
      </c>
      <c r="B593" s="61" t="s">
        <v>342</v>
      </c>
      <c r="C593" s="43" t="s">
        <v>275</v>
      </c>
      <c r="D593" s="43" t="s">
        <v>276</v>
      </c>
      <c r="E593" s="43" t="s">
        <v>369</v>
      </c>
      <c r="F593" s="43" t="s">
        <v>350</v>
      </c>
      <c r="G593" s="43">
        <v>0</v>
      </c>
      <c r="H593" s="53">
        <v>0.74707639576010954</v>
      </c>
      <c r="I593" s="43">
        <v>341</v>
      </c>
      <c r="J593" s="53">
        <v>0.57446808510638303</v>
      </c>
      <c r="K593" s="58">
        <f>--(H593&gt;='01_PARAMETERS'!$B$7)</f>
        <v>1</v>
      </c>
      <c r="L593" s="58" t="str">
        <f>IF(J593&gt;='01_PARAMETERS'!$B$8,"P580",IF(J593&gt;=0.7,"P581",IF(J593&gt;=0.4,"P582","P583")))</f>
        <v>P582</v>
      </c>
      <c r="M593" s="58" t="str">
        <f>IF(AND(H593&gt;='01_PARAMETERS'!$B$7,F593="High-potential omnichannel"),"Hybrid sequence",IF(H593&gt;='01_PARAMETERS'!$B$7,"Remote call",IF(J593&gt;=0.7,"Approved email","Monitor")))</f>
        <v>Hybrid sequence</v>
      </c>
      <c r="N593" s="58" t="str">
        <f t="shared" si="9"/>
        <v>High</v>
      </c>
      <c r="O593" s="73" t="str">
        <f>IF(OR(L593="P580",AND(H593&gt;=0.7,G593=0)),"REVIEW","STANDARD")</f>
        <v>REVIEW</v>
      </c>
    </row>
    <row r="594" spans="1:15">
      <c r="A594" s="42" t="s">
        <v>930</v>
      </c>
      <c r="B594" s="61" t="s">
        <v>342</v>
      </c>
      <c r="C594" s="43" t="s">
        <v>277</v>
      </c>
      <c r="D594" s="43" t="s">
        <v>276</v>
      </c>
      <c r="E594" s="43" t="s">
        <v>346</v>
      </c>
      <c r="F594" s="43" t="s">
        <v>347</v>
      </c>
      <c r="G594" s="43">
        <v>0</v>
      </c>
      <c r="H594" s="53">
        <v>0.6383124879771348</v>
      </c>
      <c r="I594" s="43">
        <v>493</v>
      </c>
      <c r="J594" s="53">
        <v>0.38423028785982483</v>
      </c>
      <c r="K594" s="58">
        <f>--(H594&gt;='01_PARAMETERS'!$B$7)</f>
        <v>0</v>
      </c>
      <c r="L594" s="58" t="str">
        <f>IF(J594&gt;='01_PARAMETERS'!$B$8,"P581",IF(J594&gt;=0.7,"P582",IF(J594&gt;=0.4,"P583","P584")))</f>
        <v>P584</v>
      </c>
      <c r="M594" s="58" t="str">
        <f>IF(AND(H594&gt;='01_PARAMETERS'!$B$7,F594="High-potential omnichannel"),"Hybrid sequence",IF(H594&gt;='01_PARAMETERS'!$B$7,"Remote call",IF(J594&gt;=0.7,"Approved email","Monitor")))</f>
        <v>Monitor</v>
      </c>
      <c r="N594" s="58" t="str">
        <f t="shared" si="9"/>
        <v>High</v>
      </c>
      <c r="O594" s="73" t="str">
        <f>IF(OR(L594="P581",AND(H594&gt;=0.7,G594=0)),"REVIEW","STANDARD")</f>
        <v>STANDARD</v>
      </c>
    </row>
    <row r="595" spans="1:15">
      <c r="A595" s="42" t="s">
        <v>931</v>
      </c>
      <c r="B595" s="61" t="s">
        <v>342</v>
      </c>
      <c r="C595" s="43" t="s">
        <v>243</v>
      </c>
      <c r="D595" s="43" t="s">
        <v>244</v>
      </c>
      <c r="E595" s="43" t="s">
        <v>346</v>
      </c>
      <c r="F595" s="43" t="s">
        <v>347</v>
      </c>
      <c r="G595" s="43">
        <v>1</v>
      </c>
      <c r="H595" s="53">
        <v>0.90510464898513121</v>
      </c>
      <c r="I595" s="43">
        <v>68</v>
      </c>
      <c r="J595" s="53">
        <v>0.91614518147684609</v>
      </c>
      <c r="K595" s="58">
        <f>--(H595&gt;='01_PARAMETERS'!$B$7)</f>
        <v>1</v>
      </c>
      <c r="L595" s="58" t="str">
        <f>IF(J595&gt;='01_PARAMETERS'!$B$8,"P582",IF(J595&gt;=0.7,"P583",IF(J595&gt;=0.4,"P584","P585")))</f>
        <v>P582</v>
      </c>
      <c r="M595" s="58" t="str">
        <f>IF(AND(H595&gt;='01_PARAMETERS'!$B$7,F595="High-potential omnichannel"),"Hybrid sequence",IF(H595&gt;='01_PARAMETERS'!$B$7,"Remote call",IF(J595&gt;=0.7,"Approved email","Monitor")))</f>
        <v>Remote call</v>
      </c>
      <c r="N595" s="58" t="str">
        <f t="shared" si="9"/>
        <v>Very high</v>
      </c>
      <c r="O595" s="73" t="str">
        <f>IF(OR(L595="P582",AND(H595&gt;=0.7,G595=0)),"REVIEW","STANDARD")</f>
        <v>REVIEW</v>
      </c>
    </row>
    <row r="596" spans="1:15">
      <c r="A596" s="42" t="s">
        <v>932</v>
      </c>
      <c r="B596" s="61" t="s">
        <v>342</v>
      </c>
      <c r="C596" s="43" t="s">
        <v>260</v>
      </c>
      <c r="D596" s="43" t="s">
        <v>244</v>
      </c>
      <c r="E596" s="43" t="s">
        <v>343</v>
      </c>
      <c r="F596" s="43" t="s">
        <v>350</v>
      </c>
      <c r="G596" s="43">
        <v>1</v>
      </c>
      <c r="H596" s="53">
        <v>0.76627843662050077</v>
      </c>
      <c r="I596" s="43">
        <v>312</v>
      </c>
      <c r="J596" s="53">
        <v>0.61076345431789736</v>
      </c>
      <c r="K596" s="58">
        <f>--(H596&gt;='01_PARAMETERS'!$B$7)</f>
        <v>1</v>
      </c>
      <c r="L596" s="58" t="str">
        <f>IF(J596&gt;='01_PARAMETERS'!$B$8,"P583",IF(J596&gt;=0.7,"P584",IF(J596&gt;=0.4,"P585","P586")))</f>
        <v>P585</v>
      </c>
      <c r="M596" s="58" t="str">
        <f>IF(AND(H596&gt;='01_PARAMETERS'!$B$7,F596="High-potential omnichannel"),"Hybrid sequence",IF(H596&gt;='01_PARAMETERS'!$B$7,"Remote call",IF(J596&gt;=0.7,"Approved email","Monitor")))</f>
        <v>Hybrid sequence</v>
      </c>
      <c r="N596" s="58" t="str">
        <f t="shared" si="9"/>
        <v>High</v>
      </c>
      <c r="O596" s="73" t="str">
        <f>IF(OR(L596="P583",AND(H596&gt;=0.7,G596=0)),"REVIEW","STANDARD")</f>
        <v>STANDARD</v>
      </c>
    </row>
    <row r="597" spans="1:15">
      <c r="A597" s="42" t="s">
        <v>933</v>
      </c>
      <c r="B597" s="61" t="s">
        <v>342</v>
      </c>
      <c r="C597" s="43" t="s">
        <v>289</v>
      </c>
      <c r="D597" s="43" t="s">
        <v>286</v>
      </c>
      <c r="E597" s="43" t="s">
        <v>349</v>
      </c>
      <c r="F597" s="43" t="s">
        <v>350</v>
      </c>
      <c r="G597" s="43">
        <v>0</v>
      </c>
      <c r="H597" s="53">
        <v>0.82510847079186045</v>
      </c>
      <c r="I597" s="43">
        <v>211</v>
      </c>
      <c r="J597" s="53">
        <v>0.73717146433041303</v>
      </c>
      <c r="K597" s="58">
        <f>--(H597&gt;='01_PARAMETERS'!$B$7)</f>
        <v>1</v>
      </c>
      <c r="L597" s="58" t="str">
        <f>IF(J597&gt;='01_PARAMETERS'!$B$8,"P584",IF(J597&gt;=0.7,"P585",IF(J597&gt;=0.4,"P586","P587")))</f>
        <v>P585</v>
      </c>
      <c r="M597" s="58" t="str">
        <f>IF(AND(H597&gt;='01_PARAMETERS'!$B$7,F597="High-potential omnichannel"),"Hybrid sequence",IF(H597&gt;='01_PARAMETERS'!$B$7,"Remote call",IF(J597&gt;=0.7,"Approved email","Monitor")))</f>
        <v>Hybrid sequence</v>
      </c>
      <c r="N597" s="58" t="str">
        <f t="shared" si="9"/>
        <v>Very high</v>
      </c>
      <c r="O597" s="73" t="str">
        <f>IF(OR(L597="P584",AND(H597&gt;=0.7,G597=0)),"REVIEW","STANDARD")</f>
        <v>REVIEW</v>
      </c>
    </row>
    <row r="598" spans="1:15">
      <c r="A598" s="42" t="s">
        <v>934</v>
      </c>
      <c r="B598" s="61" t="s">
        <v>342</v>
      </c>
      <c r="C598" s="43" t="s">
        <v>261</v>
      </c>
      <c r="D598" s="43" t="s">
        <v>244</v>
      </c>
      <c r="E598" s="43" t="s">
        <v>353</v>
      </c>
      <c r="F598" s="43" t="s">
        <v>344</v>
      </c>
      <c r="G598" s="43">
        <v>1</v>
      </c>
      <c r="H598" s="53">
        <v>0.76827311412728738</v>
      </c>
      <c r="I598" s="43">
        <v>310</v>
      </c>
      <c r="J598" s="53">
        <v>0.61326658322903627</v>
      </c>
      <c r="K598" s="58">
        <f>--(H598&gt;='01_PARAMETERS'!$B$7)</f>
        <v>1</v>
      </c>
      <c r="L598" s="58" t="str">
        <f>IF(J598&gt;='01_PARAMETERS'!$B$8,"P585",IF(J598&gt;=0.7,"P586",IF(J598&gt;=0.4,"P587","P588")))</f>
        <v>P587</v>
      </c>
      <c r="M598" s="58" t="str">
        <f>IF(AND(H598&gt;='01_PARAMETERS'!$B$7,F598="High-potential omnichannel"),"Hybrid sequence",IF(H598&gt;='01_PARAMETERS'!$B$7,"Remote call",IF(J598&gt;=0.7,"Approved email","Monitor")))</f>
        <v>Remote call</v>
      </c>
      <c r="N598" s="58" t="str">
        <f t="shared" si="9"/>
        <v>High</v>
      </c>
      <c r="O598" s="73" t="str">
        <f>IF(OR(L598="P585",AND(H598&gt;=0.7,G598=0)),"REVIEW","STANDARD")</f>
        <v>STANDARD</v>
      </c>
    </row>
    <row r="599" spans="1:15">
      <c r="A599" s="42" t="s">
        <v>935</v>
      </c>
      <c r="B599" s="61" t="s">
        <v>342</v>
      </c>
      <c r="C599" s="43" t="s">
        <v>264</v>
      </c>
      <c r="D599" s="43" t="s">
        <v>263</v>
      </c>
      <c r="E599" s="43" t="s">
        <v>346</v>
      </c>
      <c r="F599" s="43" t="s">
        <v>344</v>
      </c>
      <c r="G599" s="43">
        <v>1</v>
      </c>
      <c r="H599" s="53">
        <v>0.88415782359849759</v>
      </c>
      <c r="I599" s="43">
        <v>100</v>
      </c>
      <c r="J599" s="53">
        <v>0.87609511889862324</v>
      </c>
      <c r="K599" s="58">
        <f>--(H599&gt;='01_PARAMETERS'!$B$7)</f>
        <v>1</v>
      </c>
      <c r="L599" s="58" t="str">
        <f>IF(J599&gt;='01_PARAMETERS'!$B$8,"P586",IF(J599&gt;=0.7,"P587",IF(J599&gt;=0.4,"P588","P589")))</f>
        <v>P587</v>
      </c>
      <c r="M599" s="58" t="str">
        <f>IF(AND(H599&gt;='01_PARAMETERS'!$B$7,F599="High-potential omnichannel"),"Hybrid sequence",IF(H599&gt;='01_PARAMETERS'!$B$7,"Remote call",IF(J599&gt;=0.7,"Approved email","Monitor")))</f>
        <v>Remote call</v>
      </c>
      <c r="N599" s="58" t="str">
        <f t="shared" si="9"/>
        <v>Very high</v>
      </c>
      <c r="O599" s="73" t="str">
        <f>IF(OR(L599="P586",AND(H599&gt;=0.7,G599=0)),"REVIEW","STANDARD")</f>
        <v>STANDARD</v>
      </c>
    </row>
    <row r="600" spans="1:15">
      <c r="A600" s="42" t="s">
        <v>936</v>
      </c>
      <c r="B600" s="61" t="s">
        <v>342</v>
      </c>
      <c r="C600" s="43" t="s">
        <v>297</v>
      </c>
      <c r="D600" s="43" t="s">
        <v>298</v>
      </c>
      <c r="E600" s="43" t="s">
        <v>353</v>
      </c>
      <c r="F600" s="43" t="s">
        <v>344</v>
      </c>
      <c r="G600" s="43">
        <v>0</v>
      </c>
      <c r="H600" s="53">
        <v>0.80057767069935937</v>
      </c>
      <c r="I600" s="43">
        <v>249</v>
      </c>
      <c r="J600" s="53">
        <v>0.68961201501877345</v>
      </c>
      <c r="K600" s="58">
        <f>--(H600&gt;='01_PARAMETERS'!$B$7)</f>
        <v>1</v>
      </c>
      <c r="L600" s="58" t="str">
        <f>IF(J600&gt;='01_PARAMETERS'!$B$8,"P587",IF(J600&gt;=0.7,"P588",IF(J600&gt;=0.4,"P589","P590")))</f>
        <v>P589</v>
      </c>
      <c r="M600" s="58" t="str">
        <f>IF(AND(H600&gt;='01_PARAMETERS'!$B$7,F600="High-potential omnichannel"),"Hybrid sequence",IF(H600&gt;='01_PARAMETERS'!$B$7,"Remote call",IF(J600&gt;=0.7,"Approved email","Monitor")))</f>
        <v>Remote call</v>
      </c>
      <c r="N600" s="58" t="str">
        <f t="shared" si="9"/>
        <v>Very high</v>
      </c>
      <c r="O600" s="73" t="str">
        <f>IF(OR(L600="P587",AND(H600&gt;=0.7,G600=0)),"REVIEW","STANDARD")</f>
        <v>REVIEW</v>
      </c>
    </row>
    <row r="601" spans="1:15">
      <c r="A601" s="42" t="s">
        <v>937</v>
      </c>
      <c r="B601" s="61" t="s">
        <v>342</v>
      </c>
      <c r="C601" s="43" t="s">
        <v>309</v>
      </c>
      <c r="D601" s="43" t="s">
        <v>308</v>
      </c>
      <c r="E601" s="43" t="s">
        <v>346</v>
      </c>
      <c r="F601" s="43" t="s">
        <v>350</v>
      </c>
      <c r="G601" s="43">
        <v>1</v>
      </c>
      <c r="H601" s="53">
        <v>0.6912271153192836</v>
      </c>
      <c r="I601" s="43">
        <v>424</v>
      </c>
      <c r="J601" s="53">
        <v>0.47058823529411764</v>
      </c>
      <c r="K601" s="58">
        <f>--(H601&gt;='01_PARAMETERS'!$B$7)</f>
        <v>0</v>
      </c>
      <c r="L601" s="58" t="str">
        <f>IF(J601&gt;='01_PARAMETERS'!$B$8,"P588",IF(J601&gt;=0.7,"P589",IF(J601&gt;=0.4,"P590","P591")))</f>
        <v>P590</v>
      </c>
      <c r="M601" s="58" t="str">
        <f>IF(AND(H601&gt;='01_PARAMETERS'!$B$7,F601="High-potential omnichannel"),"Hybrid sequence",IF(H601&gt;='01_PARAMETERS'!$B$7,"Remote call",IF(J601&gt;=0.7,"Approved email","Monitor")))</f>
        <v>Monitor</v>
      </c>
      <c r="N601" s="58" t="str">
        <f t="shared" si="9"/>
        <v>High</v>
      </c>
      <c r="O601" s="73" t="str">
        <f>IF(OR(L601="P588",AND(H601&gt;=0.7,G601=0)),"REVIEW","STANDARD")</f>
        <v>STANDARD</v>
      </c>
    </row>
    <row r="602" spans="1:15">
      <c r="A602" s="42" t="s">
        <v>938</v>
      </c>
      <c r="B602" s="61" t="s">
        <v>342</v>
      </c>
      <c r="C602" s="43" t="s">
        <v>305</v>
      </c>
      <c r="D602" s="43" t="s">
        <v>303</v>
      </c>
      <c r="E602" s="43" t="s">
        <v>349</v>
      </c>
      <c r="F602" s="43" t="s">
        <v>347</v>
      </c>
      <c r="G602" s="43">
        <v>1</v>
      </c>
      <c r="H602" s="53">
        <v>0.74322678024621236</v>
      </c>
      <c r="I602" s="43">
        <v>345</v>
      </c>
      <c r="J602" s="53">
        <v>0.5694618272841051</v>
      </c>
      <c r="K602" s="58">
        <f>--(H602&gt;='01_PARAMETERS'!$B$7)</f>
        <v>1</v>
      </c>
      <c r="L602" s="58" t="str">
        <f>IF(J602&gt;='01_PARAMETERS'!$B$8,"P589",IF(J602&gt;=0.7,"P590",IF(J602&gt;=0.4,"P591","P592")))</f>
        <v>P591</v>
      </c>
      <c r="M602" s="58" t="str">
        <f>IF(AND(H602&gt;='01_PARAMETERS'!$B$7,F602="High-potential omnichannel"),"Hybrid sequence",IF(H602&gt;='01_PARAMETERS'!$B$7,"Remote call",IF(J602&gt;=0.7,"Approved email","Monitor")))</f>
        <v>Remote call</v>
      </c>
      <c r="N602" s="58" t="str">
        <f t="shared" si="9"/>
        <v>High</v>
      </c>
      <c r="O602" s="73" t="str">
        <f>IF(OR(L602="P589",AND(H602&gt;=0.7,G602=0)),"REVIEW","STANDARD")</f>
        <v>STANDARD</v>
      </c>
    </row>
    <row r="603" spans="1:15">
      <c r="A603" s="42" t="s">
        <v>939</v>
      </c>
      <c r="B603" s="61" t="s">
        <v>342</v>
      </c>
      <c r="C603" s="43" t="s">
        <v>315</v>
      </c>
      <c r="D603" s="43" t="s">
        <v>312</v>
      </c>
      <c r="E603" s="43" t="s">
        <v>349</v>
      </c>
      <c r="F603" s="43" t="s">
        <v>344</v>
      </c>
      <c r="G603" s="43">
        <v>1</v>
      </c>
      <c r="H603" s="53">
        <v>0.69707485936017022</v>
      </c>
      <c r="I603" s="43">
        <v>419</v>
      </c>
      <c r="J603" s="53">
        <v>0.47684605757196497</v>
      </c>
      <c r="K603" s="58">
        <f>--(H603&gt;='01_PARAMETERS'!$B$7)</f>
        <v>0</v>
      </c>
      <c r="L603" s="58" t="str">
        <f>IF(J603&gt;='01_PARAMETERS'!$B$8,"P590",IF(J603&gt;=0.7,"P591",IF(J603&gt;=0.4,"P592","P593")))</f>
        <v>P592</v>
      </c>
      <c r="M603" s="58" t="str">
        <f>IF(AND(H603&gt;='01_PARAMETERS'!$B$7,F603="High-potential omnichannel"),"Hybrid sequence",IF(H603&gt;='01_PARAMETERS'!$B$7,"Remote call",IF(J603&gt;=0.7,"Approved email","Monitor")))</f>
        <v>Monitor</v>
      </c>
      <c r="N603" s="58" t="str">
        <f t="shared" si="9"/>
        <v>High</v>
      </c>
      <c r="O603" s="73" t="str">
        <f>IF(OR(L603="P590",AND(H603&gt;=0.7,G603=0)),"REVIEW","STANDARD")</f>
        <v>STANDARD</v>
      </c>
    </row>
    <row r="604" spans="1:15">
      <c r="A604" s="42" t="s">
        <v>940</v>
      </c>
      <c r="B604" s="61" t="s">
        <v>342</v>
      </c>
      <c r="C604" s="43" t="s">
        <v>290</v>
      </c>
      <c r="D604" s="43" t="s">
        <v>286</v>
      </c>
      <c r="E604" s="43" t="s">
        <v>343</v>
      </c>
      <c r="F604" s="43" t="s">
        <v>344</v>
      </c>
      <c r="G604" s="43">
        <v>1</v>
      </c>
      <c r="H604" s="53">
        <v>0.74443839096578068</v>
      </c>
      <c r="I604" s="43">
        <v>344</v>
      </c>
      <c r="J604" s="53">
        <v>0.57071339173967461</v>
      </c>
      <c r="K604" s="58">
        <f>--(H604&gt;='01_PARAMETERS'!$B$7)</f>
        <v>1</v>
      </c>
      <c r="L604" s="58" t="str">
        <f>IF(J604&gt;='01_PARAMETERS'!$B$8,"P591",IF(J604&gt;=0.7,"P592",IF(J604&gt;=0.4,"P593","P594")))</f>
        <v>P593</v>
      </c>
      <c r="M604" s="58" t="str">
        <f>IF(AND(H604&gt;='01_PARAMETERS'!$B$7,F604="High-potential omnichannel"),"Hybrid sequence",IF(H604&gt;='01_PARAMETERS'!$B$7,"Remote call",IF(J604&gt;=0.7,"Approved email","Monitor")))</f>
        <v>Remote call</v>
      </c>
      <c r="N604" s="58" t="str">
        <f t="shared" si="9"/>
        <v>High</v>
      </c>
      <c r="O604" s="73" t="str">
        <f>IF(OR(L604="P591",AND(H604&gt;=0.7,G604=0)),"REVIEW","STANDARD")</f>
        <v>STANDARD</v>
      </c>
    </row>
    <row r="605" spans="1:15">
      <c r="A605" s="42" t="s">
        <v>941</v>
      </c>
      <c r="B605" s="61" t="s">
        <v>342</v>
      </c>
      <c r="C605" s="43" t="s">
        <v>290</v>
      </c>
      <c r="D605" s="43" t="s">
        <v>286</v>
      </c>
      <c r="E605" s="43" t="s">
        <v>346</v>
      </c>
      <c r="F605" s="43" t="s">
        <v>350</v>
      </c>
      <c r="G605" s="43">
        <v>1</v>
      </c>
      <c r="H605" s="53">
        <v>0.79632509989000422</v>
      </c>
      <c r="I605" s="43">
        <v>259</v>
      </c>
      <c r="J605" s="53">
        <v>0.6770963704630788</v>
      </c>
      <c r="K605" s="58">
        <f>--(H605&gt;='01_PARAMETERS'!$B$7)</f>
        <v>1</v>
      </c>
      <c r="L605" s="58" t="str">
        <f>IF(J605&gt;='01_PARAMETERS'!$B$8,"P592",IF(J605&gt;=0.7,"P593",IF(J605&gt;=0.4,"P594","P595")))</f>
        <v>P594</v>
      </c>
      <c r="M605" s="58" t="str">
        <f>IF(AND(H605&gt;='01_PARAMETERS'!$B$7,F605="High-potential omnichannel"),"Hybrid sequence",IF(H605&gt;='01_PARAMETERS'!$B$7,"Remote call",IF(J605&gt;=0.7,"Approved email","Monitor")))</f>
        <v>Hybrid sequence</v>
      </c>
      <c r="N605" s="58" t="str">
        <f t="shared" si="9"/>
        <v>High</v>
      </c>
      <c r="O605" s="73" t="str">
        <f>IF(OR(L605="P592",AND(H605&gt;=0.7,G605=0)),"REVIEW","STANDARD")</f>
        <v>STANDARD</v>
      </c>
    </row>
    <row r="606" spans="1:15">
      <c r="A606" s="42" t="s">
        <v>942</v>
      </c>
      <c r="B606" s="61" t="s">
        <v>342</v>
      </c>
      <c r="C606" s="43" t="s">
        <v>283</v>
      </c>
      <c r="D606" s="43" t="s">
        <v>281</v>
      </c>
      <c r="E606" s="43" t="s">
        <v>369</v>
      </c>
      <c r="F606" s="43" t="s">
        <v>350</v>
      </c>
      <c r="G606" s="43">
        <v>0</v>
      </c>
      <c r="H606" s="53">
        <v>0.30287574338380419</v>
      </c>
      <c r="I606" s="43">
        <v>759</v>
      </c>
      <c r="J606" s="53">
        <v>5.1314142678347885E-2</v>
      </c>
      <c r="K606" s="58">
        <f>--(H606&gt;='01_PARAMETERS'!$B$7)</f>
        <v>0</v>
      </c>
      <c r="L606" s="58" t="str">
        <f>IF(J606&gt;='01_PARAMETERS'!$B$8,"P593",IF(J606&gt;=0.7,"P594",IF(J606&gt;=0.4,"P595","P596")))</f>
        <v>P596</v>
      </c>
      <c r="M606" s="58" t="str">
        <f>IF(AND(H606&gt;='01_PARAMETERS'!$B$7,F606="High-potential omnichannel"),"Hybrid sequence",IF(H606&gt;='01_PARAMETERS'!$B$7,"Remote call",IF(J606&gt;=0.7,"Approved email","Monitor")))</f>
        <v>Monitor</v>
      </c>
      <c r="N606" s="58" t="str">
        <f t="shared" si="9"/>
        <v>Low</v>
      </c>
      <c r="O606" s="73" t="str">
        <f>IF(OR(L606="P593",AND(H606&gt;=0.7,G606=0)),"REVIEW","STANDARD")</f>
        <v>STANDARD</v>
      </c>
    </row>
    <row r="607" spans="1:15">
      <c r="A607" s="42" t="s">
        <v>943</v>
      </c>
      <c r="B607" s="61" t="s">
        <v>342</v>
      </c>
      <c r="C607" s="43" t="s">
        <v>260</v>
      </c>
      <c r="D607" s="43" t="s">
        <v>244</v>
      </c>
      <c r="E607" s="43" t="s">
        <v>343</v>
      </c>
      <c r="F607" s="43" t="s">
        <v>344</v>
      </c>
      <c r="G607" s="43">
        <v>0</v>
      </c>
      <c r="H607" s="53">
        <v>0.77276669406189602</v>
      </c>
      <c r="I607" s="43">
        <v>301</v>
      </c>
      <c r="J607" s="53">
        <v>0.62453066332916141</v>
      </c>
      <c r="K607" s="58">
        <f>--(H607&gt;='01_PARAMETERS'!$B$7)</f>
        <v>1</v>
      </c>
      <c r="L607" s="58" t="str">
        <f>IF(J607&gt;='01_PARAMETERS'!$B$8,"P594",IF(J607&gt;=0.7,"P595",IF(J607&gt;=0.4,"P596","P597")))</f>
        <v>P596</v>
      </c>
      <c r="M607" s="58" t="str">
        <f>IF(AND(H607&gt;='01_PARAMETERS'!$B$7,F607="High-potential omnichannel"),"Hybrid sequence",IF(H607&gt;='01_PARAMETERS'!$B$7,"Remote call",IF(J607&gt;=0.7,"Approved email","Monitor")))</f>
        <v>Remote call</v>
      </c>
      <c r="N607" s="58" t="str">
        <f t="shared" si="9"/>
        <v>High</v>
      </c>
      <c r="O607" s="73" t="str">
        <f>IF(OR(L607="P594",AND(H607&gt;=0.7,G607=0)),"REVIEW","STANDARD")</f>
        <v>REVIEW</v>
      </c>
    </row>
    <row r="608" spans="1:15">
      <c r="A608" s="42" t="s">
        <v>944</v>
      </c>
      <c r="B608" s="61" t="s">
        <v>342</v>
      </c>
      <c r="C608" s="43" t="s">
        <v>243</v>
      </c>
      <c r="D608" s="43" t="s">
        <v>244</v>
      </c>
      <c r="E608" s="43" t="s">
        <v>343</v>
      </c>
      <c r="F608" s="43" t="s">
        <v>347</v>
      </c>
      <c r="G608" s="43">
        <v>1</v>
      </c>
      <c r="H608" s="53">
        <v>0.47447940866011934</v>
      </c>
      <c r="I608" s="43">
        <v>668</v>
      </c>
      <c r="J608" s="53">
        <v>0.16520650813516891</v>
      </c>
      <c r="K608" s="58">
        <f>--(H608&gt;='01_PARAMETERS'!$B$7)</f>
        <v>0</v>
      </c>
      <c r="L608" s="58" t="str">
        <f>IF(J608&gt;='01_PARAMETERS'!$B$8,"P595",IF(J608&gt;=0.7,"P596",IF(J608&gt;=0.4,"P597","P598")))</f>
        <v>P598</v>
      </c>
      <c r="M608" s="58" t="str">
        <f>IF(AND(H608&gt;='01_PARAMETERS'!$B$7,F608="High-potential omnichannel"),"Hybrid sequence",IF(H608&gt;='01_PARAMETERS'!$B$7,"Remote call",IF(J608&gt;=0.7,"Approved email","Monitor")))</f>
        <v>Monitor</v>
      </c>
      <c r="N608" s="58" t="str">
        <f t="shared" si="9"/>
        <v>Medium</v>
      </c>
      <c r="O608" s="73" t="str">
        <f>IF(OR(L608="P595",AND(H608&gt;=0.7,G608=0)),"REVIEW","STANDARD")</f>
        <v>STANDARD</v>
      </c>
    </row>
    <row r="609" spans="1:15">
      <c r="A609" s="42" t="s">
        <v>945</v>
      </c>
      <c r="B609" s="61" t="s">
        <v>342</v>
      </c>
      <c r="C609" s="43" t="s">
        <v>284</v>
      </c>
      <c r="D609" s="43" t="s">
        <v>281</v>
      </c>
      <c r="E609" s="43" t="s">
        <v>349</v>
      </c>
      <c r="F609" s="43" t="s">
        <v>347</v>
      </c>
      <c r="G609" s="43">
        <v>0</v>
      </c>
      <c r="H609" s="53">
        <v>0.74914095152770899</v>
      </c>
      <c r="I609" s="43">
        <v>337</v>
      </c>
      <c r="J609" s="53">
        <v>0.57947434292866085</v>
      </c>
      <c r="K609" s="58">
        <f>--(H609&gt;='01_PARAMETERS'!$B$7)</f>
        <v>1</v>
      </c>
      <c r="L609" s="58" t="str">
        <f>IF(J609&gt;='01_PARAMETERS'!$B$8,"P596",IF(J609&gt;=0.7,"P597",IF(J609&gt;=0.4,"P598","P599")))</f>
        <v>P598</v>
      </c>
      <c r="M609" s="58" t="str">
        <f>IF(AND(H609&gt;='01_PARAMETERS'!$B$7,F609="High-potential omnichannel"),"Hybrid sequence",IF(H609&gt;='01_PARAMETERS'!$B$7,"Remote call",IF(J609&gt;=0.7,"Approved email","Monitor")))</f>
        <v>Remote call</v>
      </c>
      <c r="N609" s="58" t="str">
        <f t="shared" si="9"/>
        <v>High</v>
      </c>
      <c r="O609" s="73" t="str">
        <f>IF(OR(L609="P596",AND(H609&gt;=0.7,G609=0)),"REVIEW","STANDARD")</f>
        <v>REVIEW</v>
      </c>
    </row>
    <row r="610" spans="1:15">
      <c r="A610" s="42" t="s">
        <v>946</v>
      </c>
      <c r="B610" s="61" t="s">
        <v>342</v>
      </c>
      <c r="C610" s="43" t="s">
        <v>279</v>
      </c>
      <c r="D610" s="43" t="s">
        <v>276</v>
      </c>
      <c r="E610" s="43" t="s">
        <v>349</v>
      </c>
      <c r="F610" s="43" t="s">
        <v>350</v>
      </c>
      <c r="G610" s="43">
        <v>0</v>
      </c>
      <c r="H610" s="53">
        <v>0.76560416045087598</v>
      </c>
      <c r="I610" s="43">
        <v>313</v>
      </c>
      <c r="J610" s="53">
        <v>0.60951188986232796</v>
      </c>
      <c r="K610" s="58">
        <f>--(H610&gt;='01_PARAMETERS'!$B$7)</f>
        <v>1</v>
      </c>
      <c r="L610" s="58" t="str">
        <f>IF(J610&gt;='01_PARAMETERS'!$B$8,"P597",IF(J610&gt;=0.7,"P598",IF(J610&gt;=0.4,"P599","P600")))</f>
        <v>P599</v>
      </c>
      <c r="M610" s="58" t="str">
        <f>IF(AND(H610&gt;='01_PARAMETERS'!$B$7,F610="High-potential omnichannel"),"Hybrid sequence",IF(H610&gt;='01_PARAMETERS'!$B$7,"Remote call",IF(J610&gt;=0.7,"Approved email","Monitor")))</f>
        <v>Hybrid sequence</v>
      </c>
      <c r="N610" s="58" t="str">
        <f t="shared" si="9"/>
        <v>High</v>
      </c>
      <c r="O610" s="73" t="str">
        <f>IF(OR(L610="P597",AND(H610&gt;=0.7,G610=0)),"REVIEW","STANDARD")</f>
        <v>REVIEW</v>
      </c>
    </row>
    <row r="611" spans="1:15">
      <c r="A611" s="42" t="s">
        <v>947</v>
      </c>
      <c r="B611" s="61" t="s">
        <v>342</v>
      </c>
      <c r="C611" s="43" t="s">
        <v>307</v>
      </c>
      <c r="D611" s="43" t="s">
        <v>308</v>
      </c>
      <c r="E611" s="43" t="s">
        <v>349</v>
      </c>
      <c r="F611" s="43" t="s">
        <v>344</v>
      </c>
      <c r="G611" s="43">
        <v>1</v>
      </c>
      <c r="H611" s="53">
        <v>0.8177024021107121</v>
      </c>
      <c r="I611" s="43">
        <v>222</v>
      </c>
      <c r="J611" s="53">
        <v>0.72340425531914887</v>
      </c>
      <c r="K611" s="58">
        <f>--(H611&gt;='01_PARAMETERS'!$B$7)</f>
        <v>1</v>
      </c>
      <c r="L611" s="58" t="str">
        <f>IF(J611&gt;='01_PARAMETERS'!$B$8,"P598",IF(J611&gt;=0.7,"P599",IF(J611&gt;=0.4,"P600","P601")))</f>
        <v>P599</v>
      </c>
      <c r="M611" s="58" t="str">
        <f>IF(AND(H611&gt;='01_PARAMETERS'!$B$7,F611="High-potential omnichannel"),"Hybrid sequence",IF(H611&gt;='01_PARAMETERS'!$B$7,"Remote call",IF(J611&gt;=0.7,"Approved email","Monitor")))</f>
        <v>Remote call</v>
      </c>
      <c r="N611" s="58" t="str">
        <f t="shared" si="9"/>
        <v>Very high</v>
      </c>
      <c r="O611" s="73" t="str">
        <f>IF(OR(L611="P598",AND(H611&gt;=0.7,G611=0)),"REVIEW","STANDARD")</f>
        <v>STANDARD</v>
      </c>
    </row>
    <row r="612" spans="1:15">
      <c r="A612" s="42" t="s">
        <v>948</v>
      </c>
      <c r="B612" s="61" t="s">
        <v>342</v>
      </c>
      <c r="C612" s="43" t="s">
        <v>305</v>
      </c>
      <c r="D612" s="43" t="s">
        <v>303</v>
      </c>
      <c r="E612" s="43" t="s">
        <v>349</v>
      </c>
      <c r="F612" s="43" t="s">
        <v>344</v>
      </c>
      <c r="G612" s="43">
        <v>1</v>
      </c>
      <c r="H612" s="53">
        <v>0.92219369981481192</v>
      </c>
      <c r="I612" s="43">
        <v>43</v>
      </c>
      <c r="J612" s="53">
        <v>0.94743429286608261</v>
      </c>
      <c r="K612" s="58">
        <f>--(H612&gt;='01_PARAMETERS'!$B$7)</f>
        <v>1</v>
      </c>
      <c r="L612" s="58" t="str">
        <f>IF(J612&gt;='01_PARAMETERS'!$B$8,"P599",IF(J612&gt;=0.7,"P600",IF(J612&gt;=0.4,"P601","P602")))</f>
        <v>P599</v>
      </c>
      <c r="M612" s="58" t="str">
        <f>IF(AND(H612&gt;='01_PARAMETERS'!$B$7,F612="High-potential omnichannel"),"Hybrid sequence",IF(H612&gt;='01_PARAMETERS'!$B$7,"Remote call",IF(J612&gt;=0.7,"Approved email","Monitor")))</f>
        <v>Remote call</v>
      </c>
      <c r="N612" s="58" t="str">
        <f t="shared" si="9"/>
        <v>Very high</v>
      </c>
      <c r="O612" s="73" t="str">
        <f>IF(OR(L612="P599",AND(H612&gt;=0.7,G612=0)),"REVIEW","STANDARD")</f>
        <v>REVIEW</v>
      </c>
    </row>
    <row r="613" spans="1:15">
      <c r="A613" s="42" t="s">
        <v>949</v>
      </c>
      <c r="B613" s="61" t="s">
        <v>342</v>
      </c>
      <c r="C613" s="43" t="s">
        <v>282</v>
      </c>
      <c r="D613" s="43" t="s">
        <v>281</v>
      </c>
      <c r="E613" s="43" t="s">
        <v>346</v>
      </c>
      <c r="F613" s="43" t="s">
        <v>350</v>
      </c>
      <c r="G613" s="43">
        <v>0</v>
      </c>
      <c r="H613" s="53">
        <v>0.3155867180900277</v>
      </c>
      <c r="I613" s="43">
        <v>755</v>
      </c>
      <c r="J613" s="53">
        <v>5.6320400500625811E-2</v>
      </c>
      <c r="K613" s="58">
        <f>--(H613&gt;='01_PARAMETERS'!$B$7)</f>
        <v>0</v>
      </c>
      <c r="L613" s="58" t="str">
        <f>IF(J613&gt;='01_PARAMETERS'!$B$8,"P600",IF(J613&gt;=0.7,"P601",IF(J613&gt;=0.4,"P602","P603")))</f>
        <v>P603</v>
      </c>
      <c r="M613" s="58" t="str">
        <f>IF(AND(H613&gt;='01_PARAMETERS'!$B$7,F613="High-potential omnichannel"),"Hybrid sequence",IF(H613&gt;='01_PARAMETERS'!$B$7,"Remote call",IF(J613&gt;=0.7,"Approved email","Monitor")))</f>
        <v>Monitor</v>
      </c>
      <c r="N613" s="58" t="str">
        <f t="shared" si="9"/>
        <v>Low</v>
      </c>
      <c r="O613" s="73" t="str">
        <f>IF(OR(L613="P600",AND(H613&gt;=0.7,G613=0)),"REVIEW","STANDARD")</f>
        <v>STANDARD</v>
      </c>
    </row>
    <row r="614" spans="1:15">
      <c r="A614" s="42" t="s">
        <v>950</v>
      </c>
      <c r="B614" s="61" t="s">
        <v>342</v>
      </c>
      <c r="C614" s="43" t="s">
        <v>284</v>
      </c>
      <c r="D614" s="43" t="s">
        <v>281</v>
      </c>
      <c r="E614" s="43" t="s">
        <v>343</v>
      </c>
      <c r="F614" s="43" t="s">
        <v>344</v>
      </c>
      <c r="G614" s="43">
        <v>0</v>
      </c>
      <c r="H614" s="53">
        <v>0.70594106826778891</v>
      </c>
      <c r="I614" s="43">
        <v>397</v>
      </c>
      <c r="J614" s="53">
        <v>0.50438047559449317</v>
      </c>
      <c r="K614" s="58">
        <f>--(H614&gt;='01_PARAMETERS'!$B$7)</f>
        <v>1</v>
      </c>
      <c r="L614" s="58" t="str">
        <f>IF(J614&gt;='01_PARAMETERS'!$B$8,"P601",IF(J614&gt;=0.7,"P602",IF(J614&gt;=0.4,"P603","P604")))</f>
        <v>P603</v>
      </c>
      <c r="M614" s="58" t="str">
        <f>IF(AND(H614&gt;='01_PARAMETERS'!$B$7,F614="High-potential omnichannel"),"Hybrid sequence",IF(H614&gt;='01_PARAMETERS'!$B$7,"Remote call",IF(J614&gt;=0.7,"Approved email","Monitor")))</f>
        <v>Remote call</v>
      </c>
      <c r="N614" s="58" t="str">
        <f t="shared" si="9"/>
        <v>High</v>
      </c>
      <c r="O614" s="73" t="str">
        <f>IF(OR(L614="P601",AND(H614&gt;=0.7,G614=0)),"REVIEW","STANDARD")</f>
        <v>REVIEW</v>
      </c>
    </row>
    <row r="615" spans="1:15">
      <c r="A615" s="42" t="s">
        <v>951</v>
      </c>
      <c r="B615" s="61" t="s">
        <v>342</v>
      </c>
      <c r="C615" s="43" t="s">
        <v>243</v>
      </c>
      <c r="D615" s="43" t="s">
        <v>244</v>
      </c>
      <c r="E615" s="43" t="s">
        <v>353</v>
      </c>
      <c r="F615" s="43" t="s">
        <v>350</v>
      </c>
      <c r="G615" s="43">
        <v>0</v>
      </c>
      <c r="H615" s="53">
        <v>0.39164452497821112</v>
      </c>
      <c r="I615" s="43">
        <v>726</v>
      </c>
      <c r="J615" s="53">
        <v>9.2615769712140139E-2</v>
      </c>
      <c r="K615" s="58">
        <f>--(H615&gt;='01_PARAMETERS'!$B$7)</f>
        <v>0</v>
      </c>
      <c r="L615" s="58" t="str">
        <f>IF(J615&gt;='01_PARAMETERS'!$B$8,"P602",IF(J615&gt;=0.7,"P603",IF(J615&gt;=0.4,"P604","P605")))</f>
        <v>P605</v>
      </c>
      <c r="M615" s="58" t="str">
        <f>IF(AND(H615&gt;='01_PARAMETERS'!$B$7,F615="High-potential omnichannel"),"Hybrid sequence",IF(H615&gt;='01_PARAMETERS'!$B$7,"Remote call",IF(J615&gt;=0.7,"Approved email","Monitor")))</f>
        <v>Monitor</v>
      </c>
      <c r="N615" s="58" t="str">
        <f t="shared" si="9"/>
        <v>Low</v>
      </c>
      <c r="O615" s="73" t="str">
        <f>IF(OR(L615="P602",AND(H615&gt;=0.7,G615=0)),"REVIEW","STANDARD")</f>
        <v>STANDARD</v>
      </c>
    </row>
    <row r="616" spans="1:15">
      <c r="A616" s="42" t="s">
        <v>952</v>
      </c>
      <c r="B616" s="61" t="s">
        <v>342</v>
      </c>
      <c r="C616" s="43" t="s">
        <v>290</v>
      </c>
      <c r="D616" s="43" t="s">
        <v>286</v>
      </c>
      <c r="E616" s="43" t="s">
        <v>349</v>
      </c>
      <c r="F616" s="43" t="s">
        <v>347</v>
      </c>
      <c r="G616" s="43">
        <v>0</v>
      </c>
      <c r="H616" s="53">
        <v>0.42069650318126273</v>
      </c>
      <c r="I616" s="43">
        <v>704</v>
      </c>
      <c r="J616" s="53">
        <v>0.12015018773466835</v>
      </c>
      <c r="K616" s="58">
        <f>--(H616&gt;='01_PARAMETERS'!$B$7)</f>
        <v>0</v>
      </c>
      <c r="L616" s="58" t="str">
        <f>IF(J616&gt;='01_PARAMETERS'!$B$8,"P603",IF(J616&gt;=0.7,"P604",IF(J616&gt;=0.4,"P605","P606")))</f>
        <v>P606</v>
      </c>
      <c r="M616" s="58" t="str">
        <f>IF(AND(H616&gt;='01_PARAMETERS'!$B$7,F616="High-potential omnichannel"),"Hybrid sequence",IF(H616&gt;='01_PARAMETERS'!$B$7,"Remote call",IF(J616&gt;=0.7,"Approved email","Monitor")))</f>
        <v>Monitor</v>
      </c>
      <c r="N616" s="58" t="str">
        <f t="shared" si="9"/>
        <v>Medium</v>
      </c>
      <c r="O616" s="73" t="str">
        <f>IF(OR(L616="P603",AND(H616&gt;=0.7,G616=0)),"REVIEW","STANDARD")</f>
        <v>STANDARD</v>
      </c>
    </row>
    <row r="617" spans="1:15">
      <c r="A617" s="42" t="s">
        <v>953</v>
      </c>
      <c r="B617" s="61" t="s">
        <v>342</v>
      </c>
      <c r="C617" s="43" t="s">
        <v>292</v>
      </c>
      <c r="D617" s="43" t="s">
        <v>286</v>
      </c>
      <c r="E617" s="43" t="s">
        <v>349</v>
      </c>
      <c r="F617" s="43" t="s">
        <v>350</v>
      </c>
      <c r="G617" s="43">
        <v>1</v>
      </c>
      <c r="H617" s="53">
        <v>0.78943994713313392</v>
      </c>
      <c r="I617" s="43">
        <v>272</v>
      </c>
      <c r="J617" s="53">
        <v>0.66082603254067585</v>
      </c>
      <c r="K617" s="58">
        <f>--(H617&gt;='01_PARAMETERS'!$B$7)</f>
        <v>1</v>
      </c>
      <c r="L617" s="58" t="str">
        <f>IF(J617&gt;='01_PARAMETERS'!$B$8,"P604",IF(J617&gt;=0.7,"P605",IF(J617&gt;=0.4,"P606","P607")))</f>
        <v>P606</v>
      </c>
      <c r="M617" s="58" t="str">
        <f>IF(AND(H617&gt;='01_PARAMETERS'!$B$7,F617="High-potential omnichannel"),"Hybrid sequence",IF(H617&gt;='01_PARAMETERS'!$B$7,"Remote call",IF(J617&gt;=0.7,"Approved email","Monitor")))</f>
        <v>Hybrid sequence</v>
      </c>
      <c r="N617" s="58" t="str">
        <f t="shared" si="9"/>
        <v>High</v>
      </c>
      <c r="O617" s="73" t="str">
        <f>IF(OR(L617="P604",AND(H617&gt;=0.7,G617=0)),"REVIEW","STANDARD")</f>
        <v>STANDARD</v>
      </c>
    </row>
    <row r="618" spans="1:15">
      <c r="A618" s="42" t="s">
        <v>954</v>
      </c>
      <c r="B618" s="61" t="s">
        <v>342</v>
      </c>
      <c r="C618" s="43" t="s">
        <v>285</v>
      </c>
      <c r="D618" s="43" t="s">
        <v>286</v>
      </c>
      <c r="E618" s="43" t="s">
        <v>353</v>
      </c>
      <c r="F618" s="43" t="s">
        <v>344</v>
      </c>
      <c r="G618" s="43">
        <v>1</v>
      </c>
      <c r="H618" s="53">
        <v>0.76711729398243411</v>
      </c>
      <c r="I618" s="43">
        <v>311</v>
      </c>
      <c r="J618" s="53">
        <v>0.61201501877346676</v>
      </c>
      <c r="K618" s="58">
        <f>--(H618&gt;='01_PARAMETERS'!$B$7)</f>
        <v>1</v>
      </c>
      <c r="L618" s="58" t="str">
        <f>IF(J618&gt;='01_PARAMETERS'!$B$8,"P605",IF(J618&gt;=0.7,"P606",IF(J618&gt;=0.4,"P607","P608")))</f>
        <v>P607</v>
      </c>
      <c r="M618" s="58" t="str">
        <f>IF(AND(H618&gt;='01_PARAMETERS'!$B$7,F618="High-potential omnichannel"),"Hybrid sequence",IF(H618&gt;='01_PARAMETERS'!$B$7,"Remote call",IF(J618&gt;=0.7,"Approved email","Monitor")))</f>
        <v>Remote call</v>
      </c>
      <c r="N618" s="58" t="str">
        <f t="shared" si="9"/>
        <v>High</v>
      </c>
      <c r="O618" s="73" t="str">
        <f>IF(OR(L618="P605",AND(H618&gt;=0.7,G618=0)),"REVIEW","STANDARD")</f>
        <v>STANDARD</v>
      </c>
    </row>
    <row r="619" spans="1:15">
      <c r="A619" s="42" t="s">
        <v>955</v>
      </c>
      <c r="B619" s="61" t="s">
        <v>342</v>
      </c>
      <c r="C619" s="43" t="s">
        <v>262</v>
      </c>
      <c r="D619" s="43" t="s">
        <v>263</v>
      </c>
      <c r="E619" s="43" t="s">
        <v>349</v>
      </c>
      <c r="F619" s="43" t="s">
        <v>347</v>
      </c>
      <c r="G619" s="43">
        <v>0</v>
      </c>
      <c r="H619" s="53">
        <v>0.4053401316165085</v>
      </c>
      <c r="I619" s="43">
        <v>718</v>
      </c>
      <c r="J619" s="53">
        <v>0.10262828535669588</v>
      </c>
      <c r="K619" s="58">
        <f>--(H619&gt;='01_PARAMETERS'!$B$7)</f>
        <v>0</v>
      </c>
      <c r="L619" s="58" t="str">
        <f>IF(J619&gt;='01_PARAMETERS'!$B$8,"P606",IF(J619&gt;=0.7,"P607",IF(J619&gt;=0.4,"P608","P609")))</f>
        <v>P609</v>
      </c>
      <c r="M619" s="58" t="str">
        <f>IF(AND(H619&gt;='01_PARAMETERS'!$B$7,F619="High-potential omnichannel"),"Hybrid sequence",IF(H619&gt;='01_PARAMETERS'!$B$7,"Remote call",IF(J619&gt;=0.7,"Approved email","Monitor")))</f>
        <v>Monitor</v>
      </c>
      <c r="N619" s="58" t="str">
        <f t="shared" si="9"/>
        <v>Medium</v>
      </c>
      <c r="O619" s="73" t="str">
        <f>IF(OR(L619="P606",AND(H619&gt;=0.7,G619=0)),"REVIEW","STANDARD")</f>
        <v>STANDARD</v>
      </c>
    </row>
    <row r="620" spans="1:15">
      <c r="A620" s="42" t="s">
        <v>956</v>
      </c>
      <c r="B620" s="61" t="s">
        <v>342</v>
      </c>
      <c r="C620" s="43" t="s">
        <v>265</v>
      </c>
      <c r="D620" s="43" t="s">
        <v>266</v>
      </c>
      <c r="E620" s="43" t="s">
        <v>343</v>
      </c>
      <c r="F620" s="43" t="s">
        <v>344</v>
      </c>
      <c r="G620" s="43">
        <v>0</v>
      </c>
      <c r="H620" s="53">
        <v>0.60815430598659037</v>
      </c>
      <c r="I620" s="43">
        <v>537</v>
      </c>
      <c r="J620" s="53">
        <v>0.32916145181476841</v>
      </c>
      <c r="K620" s="58">
        <f>--(H620&gt;='01_PARAMETERS'!$B$7)</f>
        <v>0</v>
      </c>
      <c r="L620" s="58" t="str">
        <f>IF(J620&gt;='01_PARAMETERS'!$B$8,"P607",IF(J620&gt;=0.7,"P608",IF(J620&gt;=0.4,"P609","P610")))</f>
        <v>P610</v>
      </c>
      <c r="M620" s="58" t="str">
        <f>IF(AND(H620&gt;='01_PARAMETERS'!$B$7,F620="High-potential omnichannel"),"Hybrid sequence",IF(H620&gt;='01_PARAMETERS'!$B$7,"Remote call",IF(J620&gt;=0.7,"Approved email","Monitor")))</f>
        <v>Monitor</v>
      </c>
      <c r="N620" s="58" t="str">
        <f t="shared" si="9"/>
        <v>High</v>
      </c>
      <c r="O620" s="73" t="str">
        <f>IF(OR(L620="P607",AND(H620&gt;=0.7,G620=0)),"REVIEW","STANDARD")</f>
        <v>STANDARD</v>
      </c>
    </row>
    <row r="621" spans="1:15">
      <c r="A621" s="42" t="s">
        <v>957</v>
      </c>
      <c r="B621" s="61" t="s">
        <v>342</v>
      </c>
      <c r="C621" s="43" t="s">
        <v>314</v>
      </c>
      <c r="D621" s="43" t="s">
        <v>312</v>
      </c>
      <c r="E621" s="43" t="s">
        <v>346</v>
      </c>
      <c r="F621" s="43" t="s">
        <v>350</v>
      </c>
      <c r="G621" s="43">
        <v>1</v>
      </c>
      <c r="H621" s="53">
        <v>0.79173317651909536</v>
      </c>
      <c r="I621" s="43">
        <v>268</v>
      </c>
      <c r="J621" s="53">
        <v>0.66583229036295366</v>
      </c>
      <c r="K621" s="58">
        <f>--(H621&gt;='01_PARAMETERS'!$B$7)</f>
        <v>1</v>
      </c>
      <c r="L621" s="58" t="str">
        <f>IF(J621&gt;='01_PARAMETERS'!$B$8,"P608",IF(J621&gt;=0.7,"P609",IF(J621&gt;=0.4,"P610","P611")))</f>
        <v>P610</v>
      </c>
      <c r="M621" s="58" t="str">
        <f>IF(AND(H621&gt;='01_PARAMETERS'!$B$7,F621="High-potential omnichannel"),"Hybrid sequence",IF(H621&gt;='01_PARAMETERS'!$B$7,"Remote call",IF(J621&gt;=0.7,"Approved email","Monitor")))</f>
        <v>Hybrid sequence</v>
      </c>
      <c r="N621" s="58" t="str">
        <f t="shared" si="9"/>
        <v>High</v>
      </c>
      <c r="O621" s="73" t="str">
        <f>IF(OR(L621="P608",AND(H621&gt;=0.7,G621=0)),"REVIEW","STANDARD")</f>
        <v>STANDARD</v>
      </c>
    </row>
    <row r="622" spans="1:15">
      <c r="A622" s="42" t="s">
        <v>958</v>
      </c>
      <c r="B622" s="61" t="s">
        <v>342</v>
      </c>
      <c r="C622" s="43" t="s">
        <v>287</v>
      </c>
      <c r="D622" s="43" t="s">
        <v>286</v>
      </c>
      <c r="E622" s="43" t="s">
        <v>346</v>
      </c>
      <c r="F622" s="43" t="s">
        <v>347</v>
      </c>
      <c r="G622" s="43">
        <v>0</v>
      </c>
      <c r="H622" s="53">
        <v>0.47863207421652387</v>
      </c>
      <c r="I622" s="43">
        <v>663</v>
      </c>
      <c r="J622" s="53">
        <v>0.17146433041301623</v>
      </c>
      <c r="K622" s="58">
        <f>--(H622&gt;='01_PARAMETERS'!$B$7)</f>
        <v>0</v>
      </c>
      <c r="L622" s="58" t="str">
        <f>IF(J622&gt;='01_PARAMETERS'!$B$8,"P609",IF(J622&gt;=0.7,"P610",IF(J622&gt;=0.4,"P611","P612")))</f>
        <v>P612</v>
      </c>
      <c r="M622" s="58" t="str">
        <f>IF(AND(H622&gt;='01_PARAMETERS'!$B$7,F622="High-potential omnichannel"),"Hybrid sequence",IF(H622&gt;='01_PARAMETERS'!$B$7,"Remote call",IF(J622&gt;=0.7,"Approved email","Monitor")))</f>
        <v>Monitor</v>
      </c>
      <c r="N622" s="58" t="str">
        <f t="shared" si="9"/>
        <v>Medium</v>
      </c>
      <c r="O622" s="73" t="str">
        <f>IF(OR(L622="P609",AND(H622&gt;=0.7,G622=0)),"REVIEW","STANDARD")</f>
        <v>STANDARD</v>
      </c>
    </row>
    <row r="623" spans="1:15">
      <c r="A623" s="42" t="s">
        <v>959</v>
      </c>
      <c r="B623" s="61" t="s">
        <v>342</v>
      </c>
      <c r="C623" s="43" t="s">
        <v>267</v>
      </c>
      <c r="D623" s="43" t="s">
        <v>266</v>
      </c>
      <c r="E623" s="43" t="s">
        <v>346</v>
      </c>
      <c r="F623" s="43" t="s">
        <v>347</v>
      </c>
      <c r="G623" s="43">
        <v>0</v>
      </c>
      <c r="H623" s="53">
        <v>0.37004029668018945</v>
      </c>
      <c r="I623" s="43">
        <v>736</v>
      </c>
      <c r="J623" s="53">
        <v>8.0100125156445601E-2</v>
      </c>
      <c r="K623" s="58">
        <f>--(H623&gt;='01_PARAMETERS'!$B$7)</f>
        <v>0</v>
      </c>
      <c r="L623" s="58" t="str">
        <f>IF(J623&gt;='01_PARAMETERS'!$B$8,"P610",IF(J623&gt;=0.7,"P611",IF(J623&gt;=0.4,"P612","P613")))</f>
        <v>P613</v>
      </c>
      <c r="M623" s="58" t="str">
        <f>IF(AND(H623&gt;='01_PARAMETERS'!$B$7,F623="High-potential omnichannel"),"Hybrid sequence",IF(H623&gt;='01_PARAMETERS'!$B$7,"Remote call",IF(J623&gt;=0.7,"Approved email","Monitor")))</f>
        <v>Monitor</v>
      </c>
      <c r="N623" s="58" t="str">
        <f t="shared" si="9"/>
        <v>Low</v>
      </c>
      <c r="O623" s="73" t="str">
        <f>IF(OR(L623="P610",AND(H623&gt;=0.7,G623=0)),"REVIEW","STANDARD")</f>
        <v>STANDARD</v>
      </c>
    </row>
    <row r="624" spans="1:15">
      <c r="A624" s="42" t="s">
        <v>960</v>
      </c>
      <c r="B624" s="61" t="s">
        <v>342</v>
      </c>
      <c r="C624" s="43" t="s">
        <v>301</v>
      </c>
      <c r="D624" s="43" t="s">
        <v>298</v>
      </c>
      <c r="E624" s="43" t="s">
        <v>349</v>
      </c>
      <c r="F624" s="43" t="s">
        <v>347</v>
      </c>
      <c r="G624" s="43">
        <v>1</v>
      </c>
      <c r="H624" s="53">
        <v>0.80306863921089977</v>
      </c>
      <c r="I624" s="43">
        <v>243</v>
      </c>
      <c r="J624" s="53">
        <v>0.69712140175219028</v>
      </c>
      <c r="K624" s="58">
        <f>--(H624&gt;='01_PARAMETERS'!$B$7)</f>
        <v>1</v>
      </c>
      <c r="L624" s="58" t="str">
        <f>IF(J624&gt;='01_PARAMETERS'!$B$8,"P611",IF(J624&gt;=0.7,"P612",IF(J624&gt;=0.4,"P613","P614")))</f>
        <v>P613</v>
      </c>
      <c r="M624" s="58" t="str">
        <f>IF(AND(H624&gt;='01_PARAMETERS'!$B$7,F624="High-potential omnichannel"),"Hybrid sequence",IF(H624&gt;='01_PARAMETERS'!$B$7,"Remote call",IF(J624&gt;=0.7,"Approved email","Monitor")))</f>
        <v>Remote call</v>
      </c>
      <c r="N624" s="58" t="str">
        <f t="shared" si="9"/>
        <v>Very high</v>
      </c>
      <c r="O624" s="73" t="str">
        <f>IF(OR(L624="P611",AND(H624&gt;=0.7,G624=0)),"REVIEW","STANDARD")</f>
        <v>STANDARD</v>
      </c>
    </row>
    <row r="625" spans="1:15">
      <c r="A625" s="42" t="s">
        <v>961</v>
      </c>
      <c r="B625" s="61" t="s">
        <v>342</v>
      </c>
      <c r="C625" s="43" t="s">
        <v>305</v>
      </c>
      <c r="D625" s="43" t="s">
        <v>303</v>
      </c>
      <c r="E625" s="43" t="s">
        <v>346</v>
      </c>
      <c r="F625" s="43" t="s">
        <v>344</v>
      </c>
      <c r="G625" s="43">
        <v>0</v>
      </c>
      <c r="H625" s="53">
        <v>0.78483740289153425</v>
      </c>
      <c r="I625" s="43">
        <v>282</v>
      </c>
      <c r="J625" s="53">
        <v>0.6483103879849812</v>
      </c>
      <c r="K625" s="58">
        <f>--(H625&gt;='01_PARAMETERS'!$B$7)</f>
        <v>1</v>
      </c>
      <c r="L625" s="58" t="str">
        <f>IF(J625&gt;='01_PARAMETERS'!$B$8,"P612",IF(J625&gt;=0.7,"P613",IF(J625&gt;=0.4,"P614","P615")))</f>
        <v>P614</v>
      </c>
      <c r="M625" s="58" t="str">
        <f>IF(AND(H625&gt;='01_PARAMETERS'!$B$7,F625="High-potential omnichannel"),"Hybrid sequence",IF(H625&gt;='01_PARAMETERS'!$B$7,"Remote call",IF(J625&gt;=0.7,"Approved email","Monitor")))</f>
        <v>Remote call</v>
      </c>
      <c r="N625" s="58" t="str">
        <f t="shared" si="9"/>
        <v>High</v>
      </c>
      <c r="O625" s="73" t="str">
        <f>IF(OR(L625="P612",AND(H625&gt;=0.7,G625=0)),"REVIEW","STANDARD")</f>
        <v>REVIEW</v>
      </c>
    </row>
    <row r="626" spans="1:15">
      <c r="A626" s="42" t="s">
        <v>962</v>
      </c>
      <c r="B626" s="61" t="s">
        <v>342</v>
      </c>
      <c r="C626" s="43" t="s">
        <v>315</v>
      </c>
      <c r="D626" s="43" t="s">
        <v>312</v>
      </c>
      <c r="E626" s="43" t="s">
        <v>369</v>
      </c>
      <c r="F626" s="43" t="s">
        <v>350</v>
      </c>
      <c r="G626" s="43">
        <v>1</v>
      </c>
      <c r="H626" s="53">
        <v>0.93823920274472605</v>
      </c>
      <c r="I626" s="43">
        <v>25</v>
      </c>
      <c r="J626" s="53">
        <v>0.96996245306633289</v>
      </c>
      <c r="K626" s="58">
        <f>--(H626&gt;='01_PARAMETERS'!$B$7)</f>
        <v>1</v>
      </c>
      <c r="L626" s="58" t="str">
        <f>IF(J626&gt;='01_PARAMETERS'!$B$8,"P613",IF(J626&gt;=0.7,"P614",IF(J626&gt;=0.4,"P615","P616")))</f>
        <v>P613</v>
      </c>
      <c r="M626" s="58" t="str">
        <f>IF(AND(H626&gt;='01_PARAMETERS'!$B$7,F626="High-potential omnichannel"),"Hybrid sequence",IF(H626&gt;='01_PARAMETERS'!$B$7,"Remote call",IF(J626&gt;=0.7,"Approved email","Monitor")))</f>
        <v>Hybrid sequence</v>
      </c>
      <c r="N626" s="58" t="str">
        <f t="shared" si="9"/>
        <v>Very high</v>
      </c>
      <c r="O626" s="73" t="str">
        <f>IF(OR(L626="P613",AND(H626&gt;=0.7,G626=0)),"REVIEW","STANDARD")</f>
        <v>REVIEW</v>
      </c>
    </row>
    <row r="627" spans="1:15">
      <c r="A627" s="42" t="s">
        <v>963</v>
      </c>
      <c r="B627" s="61" t="s">
        <v>342</v>
      </c>
      <c r="C627" s="43" t="s">
        <v>265</v>
      </c>
      <c r="D627" s="43" t="s">
        <v>266</v>
      </c>
      <c r="E627" s="43" t="s">
        <v>346</v>
      </c>
      <c r="F627" s="43" t="s">
        <v>350</v>
      </c>
      <c r="G627" s="43">
        <v>1</v>
      </c>
      <c r="H627" s="53">
        <v>0.57813446589129136</v>
      </c>
      <c r="I627" s="43">
        <v>569</v>
      </c>
      <c r="J627" s="53">
        <v>0.28911138923654567</v>
      </c>
      <c r="K627" s="58">
        <f>--(H627&gt;='01_PARAMETERS'!$B$7)</f>
        <v>0</v>
      </c>
      <c r="L627" s="58" t="str">
        <f>IF(J627&gt;='01_PARAMETERS'!$B$8,"P614",IF(J627&gt;=0.7,"P615",IF(J627&gt;=0.4,"P616","P617")))</f>
        <v>P617</v>
      </c>
      <c r="M627" s="58" t="str">
        <f>IF(AND(H627&gt;='01_PARAMETERS'!$B$7,F627="High-potential omnichannel"),"Hybrid sequence",IF(H627&gt;='01_PARAMETERS'!$B$7,"Remote call",IF(J627&gt;=0.7,"Approved email","Monitor")))</f>
        <v>Monitor</v>
      </c>
      <c r="N627" s="58" t="str">
        <f t="shared" si="9"/>
        <v>Medium</v>
      </c>
      <c r="O627" s="73" t="str">
        <f>IF(OR(L627="P614",AND(H627&gt;=0.7,G627=0)),"REVIEW","STANDARD")</f>
        <v>STANDARD</v>
      </c>
    </row>
    <row r="628" spans="1:15">
      <c r="A628" s="42" t="s">
        <v>964</v>
      </c>
      <c r="B628" s="61" t="s">
        <v>342</v>
      </c>
      <c r="C628" s="43" t="s">
        <v>300</v>
      </c>
      <c r="D628" s="43" t="s">
        <v>298</v>
      </c>
      <c r="E628" s="43" t="s">
        <v>349</v>
      </c>
      <c r="F628" s="43" t="s">
        <v>347</v>
      </c>
      <c r="G628" s="43">
        <v>1</v>
      </c>
      <c r="H628" s="53">
        <v>0.56777625415351618</v>
      </c>
      <c r="I628" s="43">
        <v>582</v>
      </c>
      <c r="J628" s="53">
        <v>0.27284105131414271</v>
      </c>
      <c r="K628" s="58">
        <f>--(H628&gt;='01_PARAMETERS'!$B$7)</f>
        <v>0</v>
      </c>
      <c r="L628" s="58" t="str">
        <f>IF(J628&gt;='01_PARAMETERS'!$B$8,"P615",IF(J628&gt;=0.7,"P616",IF(J628&gt;=0.4,"P617","P618")))</f>
        <v>P618</v>
      </c>
      <c r="M628" s="58" t="str">
        <f>IF(AND(H628&gt;='01_PARAMETERS'!$B$7,F628="High-potential omnichannel"),"Hybrid sequence",IF(H628&gt;='01_PARAMETERS'!$B$7,"Remote call",IF(J628&gt;=0.7,"Approved email","Monitor")))</f>
        <v>Monitor</v>
      </c>
      <c r="N628" s="58" t="str">
        <f t="shared" si="9"/>
        <v>Medium</v>
      </c>
      <c r="O628" s="73" t="str">
        <f>IF(OR(L628="P615",AND(H628&gt;=0.7,G628=0)),"REVIEW","STANDARD")</f>
        <v>STANDARD</v>
      </c>
    </row>
    <row r="629" spans="1:15">
      <c r="A629" s="42" t="s">
        <v>965</v>
      </c>
      <c r="B629" s="61" t="s">
        <v>342</v>
      </c>
      <c r="C629" s="43" t="s">
        <v>287</v>
      </c>
      <c r="D629" s="43" t="s">
        <v>286</v>
      </c>
      <c r="E629" s="43" t="s">
        <v>353</v>
      </c>
      <c r="F629" s="43" t="s">
        <v>344</v>
      </c>
      <c r="G629" s="43">
        <v>0</v>
      </c>
      <c r="H629" s="53">
        <v>0.69055558150358742</v>
      </c>
      <c r="I629" s="43">
        <v>425</v>
      </c>
      <c r="J629" s="53">
        <v>0.46933667083854813</v>
      </c>
      <c r="K629" s="58">
        <f>--(H629&gt;='01_PARAMETERS'!$B$7)</f>
        <v>0</v>
      </c>
      <c r="L629" s="58" t="str">
        <f>IF(J629&gt;='01_PARAMETERS'!$B$8,"P616",IF(J629&gt;=0.7,"P617",IF(J629&gt;=0.4,"P618","P619")))</f>
        <v>P618</v>
      </c>
      <c r="M629" s="58" t="str">
        <f>IF(AND(H629&gt;='01_PARAMETERS'!$B$7,F629="High-potential omnichannel"),"Hybrid sequence",IF(H629&gt;='01_PARAMETERS'!$B$7,"Remote call",IF(J629&gt;=0.7,"Approved email","Monitor")))</f>
        <v>Monitor</v>
      </c>
      <c r="N629" s="58" t="str">
        <f t="shared" si="9"/>
        <v>High</v>
      </c>
      <c r="O629" s="73" t="str">
        <f>IF(OR(L629="P616",AND(H629&gt;=0.7,G629=0)),"REVIEW","STANDARD")</f>
        <v>STANDARD</v>
      </c>
    </row>
    <row r="630" spans="1:15">
      <c r="A630" s="42" t="s">
        <v>966</v>
      </c>
      <c r="B630" s="61" t="s">
        <v>342</v>
      </c>
      <c r="C630" s="43" t="s">
        <v>258</v>
      </c>
      <c r="D630" s="43" t="s">
        <v>244</v>
      </c>
      <c r="E630" s="43" t="s">
        <v>346</v>
      </c>
      <c r="F630" s="43" t="s">
        <v>350</v>
      </c>
      <c r="G630" s="43">
        <v>1</v>
      </c>
      <c r="H630" s="53">
        <v>0.91169717742657264</v>
      </c>
      <c r="I630" s="43">
        <v>57</v>
      </c>
      <c r="J630" s="53">
        <v>0.92991239048811014</v>
      </c>
      <c r="K630" s="58">
        <f>--(H630&gt;='01_PARAMETERS'!$B$7)</f>
        <v>1</v>
      </c>
      <c r="L630" s="58" t="str">
        <f>IF(J630&gt;='01_PARAMETERS'!$B$8,"P617",IF(J630&gt;=0.7,"P618",IF(J630&gt;=0.4,"P619","P620")))</f>
        <v>P617</v>
      </c>
      <c r="M630" s="58" t="str">
        <f>IF(AND(H630&gt;='01_PARAMETERS'!$B$7,F630="High-potential omnichannel"),"Hybrid sequence",IF(H630&gt;='01_PARAMETERS'!$B$7,"Remote call",IF(J630&gt;=0.7,"Approved email","Monitor")))</f>
        <v>Hybrid sequence</v>
      </c>
      <c r="N630" s="58" t="str">
        <f t="shared" si="9"/>
        <v>Very high</v>
      </c>
      <c r="O630" s="73" t="str">
        <f>IF(OR(L630="P617",AND(H630&gt;=0.7,G630=0)),"REVIEW","STANDARD")</f>
        <v>REVIEW</v>
      </c>
    </row>
    <row r="631" spans="1:15">
      <c r="A631" s="42" t="s">
        <v>967</v>
      </c>
      <c r="B631" s="61" t="s">
        <v>342</v>
      </c>
      <c r="C631" s="43" t="s">
        <v>265</v>
      </c>
      <c r="D631" s="43" t="s">
        <v>266</v>
      </c>
      <c r="E631" s="43" t="s">
        <v>353</v>
      </c>
      <c r="F631" s="43" t="s">
        <v>344</v>
      </c>
      <c r="G631" s="43">
        <v>0</v>
      </c>
      <c r="H631" s="53">
        <v>0.46828011372773354</v>
      </c>
      <c r="I631" s="43">
        <v>671</v>
      </c>
      <c r="J631" s="53">
        <v>0.1614518147684606</v>
      </c>
      <c r="K631" s="58">
        <f>--(H631&gt;='01_PARAMETERS'!$B$7)</f>
        <v>0</v>
      </c>
      <c r="L631" s="58" t="str">
        <f>IF(J631&gt;='01_PARAMETERS'!$B$8,"P618",IF(J631&gt;=0.7,"P619",IF(J631&gt;=0.4,"P620","P621")))</f>
        <v>P621</v>
      </c>
      <c r="M631" s="58" t="str">
        <f>IF(AND(H631&gt;='01_PARAMETERS'!$B$7,F631="High-potential omnichannel"),"Hybrid sequence",IF(H631&gt;='01_PARAMETERS'!$B$7,"Remote call",IF(J631&gt;=0.7,"Approved email","Monitor")))</f>
        <v>Monitor</v>
      </c>
      <c r="N631" s="58" t="str">
        <f t="shared" si="9"/>
        <v>Medium</v>
      </c>
      <c r="O631" s="73" t="str">
        <f>IF(OR(L631="P618",AND(H631&gt;=0.7,G631=0)),"REVIEW","STANDARD")</f>
        <v>STANDARD</v>
      </c>
    </row>
    <row r="632" spans="1:15">
      <c r="A632" s="42" t="s">
        <v>968</v>
      </c>
      <c r="B632" s="61" t="s">
        <v>342</v>
      </c>
      <c r="C632" s="43" t="s">
        <v>269</v>
      </c>
      <c r="D632" s="43" t="s">
        <v>270</v>
      </c>
      <c r="E632" s="43" t="s">
        <v>343</v>
      </c>
      <c r="F632" s="43" t="s">
        <v>347</v>
      </c>
      <c r="G632" s="43">
        <v>0</v>
      </c>
      <c r="H632" s="53">
        <v>0.82954420206795865</v>
      </c>
      <c r="I632" s="43">
        <v>198</v>
      </c>
      <c r="J632" s="53">
        <v>0.75344180225281598</v>
      </c>
      <c r="K632" s="58">
        <f>--(H632&gt;='01_PARAMETERS'!$B$7)</f>
        <v>1</v>
      </c>
      <c r="L632" s="58" t="str">
        <f>IF(J632&gt;='01_PARAMETERS'!$B$8,"P619",IF(J632&gt;=0.7,"P620",IF(J632&gt;=0.4,"P621","P622")))</f>
        <v>P620</v>
      </c>
      <c r="M632" s="58" t="str">
        <f>IF(AND(H632&gt;='01_PARAMETERS'!$B$7,F632="High-potential omnichannel"),"Hybrid sequence",IF(H632&gt;='01_PARAMETERS'!$B$7,"Remote call",IF(J632&gt;=0.7,"Approved email","Monitor")))</f>
        <v>Remote call</v>
      </c>
      <c r="N632" s="58" t="str">
        <f t="shared" si="9"/>
        <v>Very high</v>
      </c>
      <c r="O632" s="73" t="str">
        <f>IF(OR(L632="P619",AND(H632&gt;=0.7,G632=0)),"REVIEW","STANDARD")</f>
        <v>REVIEW</v>
      </c>
    </row>
    <row r="633" spans="1:15">
      <c r="A633" s="42" t="s">
        <v>969</v>
      </c>
      <c r="B633" s="61" t="s">
        <v>342</v>
      </c>
      <c r="C633" s="43" t="s">
        <v>285</v>
      </c>
      <c r="D633" s="43" t="s">
        <v>286</v>
      </c>
      <c r="E633" s="43" t="s">
        <v>349</v>
      </c>
      <c r="F633" s="43" t="s">
        <v>344</v>
      </c>
      <c r="G633" s="43">
        <v>0</v>
      </c>
      <c r="H633" s="53">
        <v>0.78092593208610872</v>
      </c>
      <c r="I633" s="43">
        <v>290</v>
      </c>
      <c r="J633" s="53">
        <v>0.63829787234042556</v>
      </c>
      <c r="K633" s="58">
        <f>--(H633&gt;='01_PARAMETERS'!$B$7)</f>
        <v>1</v>
      </c>
      <c r="L633" s="58" t="str">
        <f>IF(J633&gt;='01_PARAMETERS'!$B$8,"P620",IF(J633&gt;=0.7,"P621",IF(J633&gt;=0.4,"P622","P623")))</f>
        <v>P622</v>
      </c>
      <c r="M633" s="58" t="str">
        <f>IF(AND(H633&gt;='01_PARAMETERS'!$B$7,F633="High-potential omnichannel"),"Hybrid sequence",IF(H633&gt;='01_PARAMETERS'!$B$7,"Remote call",IF(J633&gt;=0.7,"Approved email","Monitor")))</f>
        <v>Remote call</v>
      </c>
      <c r="N633" s="58" t="str">
        <f t="shared" si="9"/>
        <v>High</v>
      </c>
      <c r="O633" s="73" t="str">
        <f>IF(OR(L633="P620",AND(H633&gt;=0.7,G633=0)),"REVIEW","STANDARD")</f>
        <v>REVIEW</v>
      </c>
    </row>
    <row r="634" spans="1:15">
      <c r="A634" s="42" t="s">
        <v>970</v>
      </c>
      <c r="B634" s="61" t="s">
        <v>342</v>
      </c>
      <c r="C634" s="43" t="s">
        <v>285</v>
      </c>
      <c r="D634" s="43" t="s">
        <v>286</v>
      </c>
      <c r="E634" s="43" t="s">
        <v>369</v>
      </c>
      <c r="F634" s="43" t="s">
        <v>344</v>
      </c>
      <c r="G634" s="43">
        <v>1</v>
      </c>
      <c r="H634" s="53">
        <v>0.76430466649775519</v>
      </c>
      <c r="I634" s="43">
        <v>316</v>
      </c>
      <c r="J634" s="53">
        <v>0.60575719649561954</v>
      </c>
      <c r="K634" s="58">
        <f>--(H634&gt;='01_PARAMETERS'!$B$7)</f>
        <v>1</v>
      </c>
      <c r="L634" s="58" t="str">
        <f>IF(J634&gt;='01_PARAMETERS'!$B$8,"P621",IF(J634&gt;=0.7,"P622",IF(J634&gt;=0.4,"P623","P624")))</f>
        <v>P623</v>
      </c>
      <c r="M634" s="58" t="str">
        <f>IF(AND(H634&gt;='01_PARAMETERS'!$B$7,F634="High-potential omnichannel"),"Hybrid sequence",IF(H634&gt;='01_PARAMETERS'!$B$7,"Remote call",IF(J634&gt;=0.7,"Approved email","Monitor")))</f>
        <v>Remote call</v>
      </c>
      <c r="N634" s="58" t="str">
        <f t="shared" si="9"/>
        <v>High</v>
      </c>
      <c r="O634" s="73" t="str">
        <f>IF(OR(L634="P621",AND(H634&gt;=0.7,G634=0)),"REVIEW","STANDARD")</f>
        <v>STANDARD</v>
      </c>
    </row>
    <row r="635" spans="1:15">
      <c r="A635" s="42" t="s">
        <v>971</v>
      </c>
      <c r="B635" s="61" t="s">
        <v>342</v>
      </c>
      <c r="C635" s="43" t="s">
        <v>271</v>
      </c>
      <c r="D635" s="43" t="s">
        <v>270</v>
      </c>
      <c r="E635" s="43" t="s">
        <v>343</v>
      </c>
      <c r="F635" s="43" t="s">
        <v>344</v>
      </c>
      <c r="G635" s="43">
        <v>1</v>
      </c>
      <c r="H635" s="53">
        <v>0.37172880321737434</v>
      </c>
      <c r="I635" s="43">
        <v>735</v>
      </c>
      <c r="J635" s="53">
        <v>8.1351689612014999E-2</v>
      </c>
      <c r="K635" s="58">
        <f>--(H635&gt;='01_PARAMETERS'!$B$7)</f>
        <v>0</v>
      </c>
      <c r="L635" s="58" t="str">
        <f>IF(J635&gt;='01_PARAMETERS'!$B$8,"P622",IF(J635&gt;=0.7,"P623",IF(J635&gt;=0.4,"P624","P625")))</f>
        <v>P625</v>
      </c>
      <c r="M635" s="58" t="str">
        <f>IF(AND(H635&gt;='01_PARAMETERS'!$B$7,F635="High-potential omnichannel"),"Hybrid sequence",IF(H635&gt;='01_PARAMETERS'!$B$7,"Remote call",IF(J635&gt;=0.7,"Approved email","Monitor")))</f>
        <v>Monitor</v>
      </c>
      <c r="N635" s="58" t="str">
        <f t="shared" si="9"/>
        <v>Low</v>
      </c>
      <c r="O635" s="73" t="str">
        <f>IF(OR(L635="P622",AND(H635&gt;=0.7,G635=0)),"REVIEW","STANDARD")</f>
        <v>STANDARD</v>
      </c>
    </row>
    <row r="636" spans="1:15">
      <c r="A636" s="42" t="s">
        <v>972</v>
      </c>
      <c r="B636" s="61" t="s">
        <v>342</v>
      </c>
      <c r="C636" s="43" t="s">
        <v>262</v>
      </c>
      <c r="D636" s="43" t="s">
        <v>263</v>
      </c>
      <c r="E636" s="43" t="s">
        <v>346</v>
      </c>
      <c r="F636" s="43" t="s">
        <v>347</v>
      </c>
      <c r="G636" s="43">
        <v>0</v>
      </c>
      <c r="H636" s="53">
        <v>0.87257598761908506</v>
      </c>
      <c r="I636" s="43">
        <v>121</v>
      </c>
      <c r="J636" s="53">
        <v>0.84981226533166454</v>
      </c>
      <c r="K636" s="58">
        <f>--(H636&gt;='01_PARAMETERS'!$B$7)</f>
        <v>1</v>
      </c>
      <c r="L636" s="58" t="str">
        <f>IF(J636&gt;='01_PARAMETERS'!$B$8,"P623",IF(J636&gt;=0.7,"P624",IF(J636&gt;=0.4,"P625","P626")))</f>
        <v>P624</v>
      </c>
      <c r="M636" s="58" t="str">
        <f>IF(AND(H636&gt;='01_PARAMETERS'!$B$7,F636="High-potential omnichannel"),"Hybrid sequence",IF(H636&gt;='01_PARAMETERS'!$B$7,"Remote call",IF(J636&gt;=0.7,"Approved email","Monitor")))</f>
        <v>Remote call</v>
      </c>
      <c r="N636" s="58" t="str">
        <f t="shared" si="9"/>
        <v>Very high</v>
      </c>
      <c r="O636" s="73" t="str">
        <f>IF(OR(L636="P623",AND(H636&gt;=0.7,G636=0)),"REVIEW","STANDARD")</f>
        <v>REVIEW</v>
      </c>
    </row>
    <row r="637" spans="1:15">
      <c r="A637" s="42" t="s">
        <v>973</v>
      </c>
      <c r="B637" s="61" t="s">
        <v>342</v>
      </c>
      <c r="C637" s="43" t="s">
        <v>304</v>
      </c>
      <c r="D637" s="43" t="s">
        <v>303</v>
      </c>
      <c r="E637" s="43" t="s">
        <v>346</v>
      </c>
      <c r="F637" s="43" t="s">
        <v>347</v>
      </c>
      <c r="G637" s="43">
        <v>1</v>
      </c>
      <c r="H637" s="53">
        <v>0.68538655141566518</v>
      </c>
      <c r="I637" s="43">
        <v>430</v>
      </c>
      <c r="J637" s="53">
        <v>0.46307884856070092</v>
      </c>
      <c r="K637" s="58">
        <f>--(H637&gt;='01_PARAMETERS'!$B$7)</f>
        <v>0</v>
      </c>
      <c r="L637" s="58" t="str">
        <f>IF(J637&gt;='01_PARAMETERS'!$B$8,"P624",IF(J637&gt;=0.7,"P625",IF(J637&gt;=0.4,"P626","P627")))</f>
        <v>P626</v>
      </c>
      <c r="M637" s="58" t="str">
        <f>IF(AND(H637&gt;='01_PARAMETERS'!$B$7,F637="High-potential omnichannel"),"Hybrid sequence",IF(H637&gt;='01_PARAMETERS'!$B$7,"Remote call",IF(J637&gt;=0.7,"Approved email","Monitor")))</f>
        <v>Monitor</v>
      </c>
      <c r="N637" s="58" t="str">
        <f t="shared" si="9"/>
        <v>High</v>
      </c>
      <c r="O637" s="73" t="str">
        <f>IF(OR(L637="P624",AND(H637&gt;=0.7,G637=0)),"REVIEW","STANDARD")</f>
        <v>STANDARD</v>
      </c>
    </row>
    <row r="638" spans="1:15">
      <c r="A638" s="42" t="s">
        <v>974</v>
      </c>
      <c r="B638" s="61" t="s">
        <v>342</v>
      </c>
      <c r="C638" s="43" t="s">
        <v>283</v>
      </c>
      <c r="D638" s="43" t="s">
        <v>281</v>
      </c>
      <c r="E638" s="43" t="s">
        <v>343</v>
      </c>
      <c r="F638" s="43" t="s">
        <v>344</v>
      </c>
      <c r="G638" s="43">
        <v>1</v>
      </c>
      <c r="H638" s="53">
        <v>0.67264816620228429</v>
      </c>
      <c r="I638" s="43">
        <v>447</v>
      </c>
      <c r="J638" s="53">
        <v>0.44180225281602004</v>
      </c>
      <c r="K638" s="58">
        <f>--(H638&gt;='01_PARAMETERS'!$B$7)</f>
        <v>0</v>
      </c>
      <c r="L638" s="58" t="str">
        <f>IF(J638&gt;='01_PARAMETERS'!$B$8,"P625",IF(J638&gt;=0.7,"P626",IF(J638&gt;=0.4,"P627","P628")))</f>
        <v>P627</v>
      </c>
      <c r="M638" s="58" t="str">
        <f>IF(AND(H638&gt;='01_PARAMETERS'!$B$7,F638="High-potential omnichannel"),"Hybrid sequence",IF(H638&gt;='01_PARAMETERS'!$B$7,"Remote call",IF(J638&gt;=0.7,"Approved email","Monitor")))</f>
        <v>Monitor</v>
      </c>
      <c r="N638" s="58" t="str">
        <f t="shared" si="9"/>
        <v>High</v>
      </c>
      <c r="O638" s="73" t="str">
        <f>IF(OR(L638="P625",AND(H638&gt;=0.7,G638=0)),"REVIEW","STANDARD")</f>
        <v>STANDARD</v>
      </c>
    </row>
    <row r="639" spans="1:15">
      <c r="A639" s="42" t="s">
        <v>975</v>
      </c>
      <c r="B639" s="61" t="s">
        <v>342</v>
      </c>
      <c r="C639" s="43" t="s">
        <v>301</v>
      </c>
      <c r="D639" s="43" t="s">
        <v>298</v>
      </c>
      <c r="E639" s="43" t="s">
        <v>343</v>
      </c>
      <c r="F639" s="43" t="s">
        <v>344</v>
      </c>
      <c r="G639" s="43">
        <v>1</v>
      </c>
      <c r="H639" s="53">
        <v>0.96389206927516757</v>
      </c>
      <c r="I639" s="43">
        <v>3</v>
      </c>
      <c r="J639" s="53">
        <v>0.99749687108886109</v>
      </c>
      <c r="K639" s="58">
        <f>--(H639&gt;='01_PARAMETERS'!$B$7)</f>
        <v>1</v>
      </c>
      <c r="L639" s="58" t="str">
        <f>IF(J639&gt;='01_PARAMETERS'!$B$8,"P626",IF(J639&gt;=0.7,"P627",IF(J639&gt;=0.4,"P628","P629")))</f>
        <v>P626</v>
      </c>
      <c r="M639" s="58" t="str">
        <f>IF(AND(H639&gt;='01_PARAMETERS'!$B$7,F639="High-potential omnichannel"),"Hybrid sequence",IF(H639&gt;='01_PARAMETERS'!$B$7,"Remote call",IF(J639&gt;=0.7,"Approved email","Monitor")))</f>
        <v>Remote call</v>
      </c>
      <c r="N639" s="58" t="str">
        <f t="shared" si="9"/>
        <v>Very high</v>
      </c>
      <c r="O639" s="73" t="str">
        <f>IF(OR(L639="P626",AND(H639&gt;=0.7,G639=0)),"REVIEW","STANDARD")</f>
        <v>REVIEW</v>
      </c>
    </row>
    <row r="640" spans="1:15">
      <c r="A640" s="42" t="s">
        <v>976</v>
      </c>
      <c r="B640" s="61" t="s">
        <v>342</v>
      </c>
      <c r="C640" s="43" t="s">
        <v>304</v>
      </c>
      <c r="D640" s="43" t="s">
        <v>303</v>
      </c>
      <c r="E640" s="43" t="s">
        <v>343</v>
      </c>
      <c r="F640" s="43" t="s">
        <v>347</v>
      </c>
      <c r="G640" s="43">
        <v>1</v>
      </c>
      <c r="H640" s="53">
        <v>0.84291190658863058</v>
      </c>
      <c r="I640" s="43">
        <v>173</v>
      </c>
      <c r="J640" s="53">
        <v>0.78473091364205261</v>
      </c>
      <c r="K640" s="58">
        <f>--(H640&gt;='01_PARAMETERS'!$B$7)</f>
        <v>1</v>
      </c>
      <c r="L640" s="58" t="str">
        <f>IF(J640&gt;='01_PARAMETERS'!$B$8,"P627",IF(J640&gt;=0.7,"P628",IF(J640&gt;=0.4,"P629","P630")))</f>
        <v>P628</v>
      </c>
      <c r="M640" s="58" t="str">
        <f>IF(AND(H640&gt;='01_PARAMETERS'!$B$7,F640="High-potential omnichannel"),"Hybrid sequence",IF(H640&gt;='01_PARAMETERS'!$B$7,"Remote call",IF(J640&gt;=0.7,"Approved email","Monitor")))</f>
        <v>Remote call</v>
      </c>
      <c r="N640" s="58" t="str">
        <f t="shared" si="9"/>
        <v>Very high</v>
      </c>
      <c r="O640" s="73" t="str">
        <f>IF(OR(L640="P627",AND(H640&gt;=0.7,G640=0)),"REVIEW","STANDARD")</f>
        <v>STANDARD</v>
      </c>
    </row>
    <row r="641" spans="1:15">
      <c r="A641" s="42" t="s">
        <v>977</v>
      </c>
      <c r="B641" s="61" t="s">
        <v>342</v>
      </c>
      <c r="C641" s="43" t="s">
        <v>260</v>
      </c>
      <c r="D641" s="43" t="s">
        <v>244</v>
      </c>
      <c r="E641" s="43" t="s">
        <v>346</v>
      </c>
      <c r="F641" s="43" t="s">
        <v>344</v>
      </c>
      <c r="G641" s="43">
        <v>1</v>
      </c>
      <c r="H641" s="53">
        <v>0.82688905946915359</v>
      </c>
      <c r="I641" s="43">
        <v>204</v>
      </c>
      <c r="J641" s="53">
        <v>0.74593241551939926</v>
      </c>
      <c r="K641" s="58">
        <f>--(H641&gt;='01_PARAMETERS'!$B$7)</f>
        <v>1</v>
      </c>
      <c r="L641" s="58" t="str">
        <f>IF(J641&gt;='01_PARAMETERS'!$B$8,"P628",IF(J641&gt;=0.7,"P629",IF(J641&gt;=0.4,"P630","P631")))</f>
        <v>P629</v>
      </c>
      <c r="M641" s="58" t="str">
        <f>IF(AND(H641&gt;='01_PARAMETERS'!$B$7,F641="High-potential omnichannel"),"Hybrid sequence",IF(H641&gt;='01_PARAMETERS'!$B$7,"Remote call",IF(J641&gt;=0.7,"Approved email","Monitor")))</f>
        <v>Remote call</v>
      </c>
      <c r="N641" s="58" t="str">
        <f t="shared" si="9"/>
        <v>Very high</v>
      </c>
      <c r="O641" s="73" t="str">
        <f>IF(OR(L641="P628",AND(H641&gt;=0.7,G641=0)),"REVIEW","STANDARD")</f>
        <v>STANDARD</v>
      </c>
    </row>
    <row r="642" spans="1:15">
      <c r="A642" s="42" t="s">
        <v>978</v>
      </c>
      <c r="B642" s="61" t="s">
        <v>342</v>
      </c>
      <c r="C642" s="43" t="s">
        <v>259</v>
      </c>
      <c r="D642" s="43" t="s">
        <v>244</v>
      </c>
      <c r="E642" s="43" t="s">
        <v>343</v>
      </c>
      <c r="F642" s="43" t="s">
        <v>344</v>
      </c>
      <c r="G642" s="43">
        <v>1</v>
      </c>
      <c r="H642" s="53">
        <v>0.71456901949241136</v>
      </c>
      <c r="I642" s="43">
        <v>386</v>
      </c>
      <c r="J642" s="53">
        <v>0.51814768460575722</v>
      </c>
      <c r="K642" s="58">
        <f>--(H642&gt;='01_PARAMETERS'!$B$7)</f>
        <v>1</v>
      </c>
      <c r="L642" s="58" t="str">
        <f>IF(J642&gt;='01_PARAMETERS'!$B$8,"P629",IF(J642&gt;=0.7,"P630",IF(J642&gt;=0.4,"P631","P632")))</f>
        <v>P631</v>
      </c>
      <c r="M642" s="58" t="str">
        <f>IF(AND(H642&gt;='01_PARAMETERS'!$B$7,F642="High-potential omnichannel"),"Hybrid sequence",IF(H642&gt;='01_PARAMETERS'!$B$7,"Remote call",IF(J642&gt;=0.7,"Approved email","Monitor")))</f>
        <v>Remote call</v>
      </c>
      <c r="N642" s="58" t="str">
        <f t="shared" si="9"/>
        <v>High</v>
      </c>
      <c r="O642" s="73" t="str">
        <f>IF(OR(L642="P629",AND(H642&gt;=0.7,G642=0)),"REVIEW","STANDARD")</f>
        <v>STANDARD</v>
      </c>
    </row>
    <row r="643" spans="1:15">
      <c r="A643" s="42" t="s">
        <v>979</v>
      </c>
      <c r="B643" s="61" t="s">
        <v>342</v>
      </c>
      <c r="C643" s="43" t="s">
        <v>296</v>
      </c>
      <c r="D643" s="43" t="s">
        <v>295</v>
      </c>
      <c r="E643" s="43" t="s">
        <v>349</v>
      </c>
      <c r="F643" s="43" t="s">
        <v>344</v>
      </c>
      <c r="G643" s="43">
        <v>1</v>
      </c>
      <c r="H643" s="53">
        <v>0.8789752165015996</v>
      </c>
      <c r="I643" s="43">
        <v>112</v>
      </c>
      <c r="J643" s="53">
        <v>0.86107634543178979</v>
      </c>
      <c r="K643" s="58">
        <f>--(H643&gt;='01_PARAMETERS'!$B$7)</f>
        <v>1</v>
      </c>
      <c r="L643" s="58" t="str">
        <f>IF(J643&gt;='01_PARAMETERS'!$B$8,"P630",IF(J643&gt;=0.7,"P631",IF(J643&gt;=0.4,"P632","P633")))</f>
        <v>P631</v>
      </c>
      <c r="M643" s="58" t="str">
        <f>IF(AND(H643&gt;='01_PARAMETERS'!$B$7,F643="High-potential omnichannel"),"Hybrid sequence",IF(H643&gt;='01_PARAMETERS'!$B$7,"Remote call",IF(J643&gt;=0.7,"Approved email","Monitor")))</f>
        <v>Remote call</v>
      </c>
      <c r="N643" s="58" t="str">
        <f t="shared" si="9"/>
        <v>Very high</v>
      </c>
      <c r="O643" s="73" t="str">
        <f>IF(OR(L643="P630",AND(H643&gt;=0.7,G643=0)),"REVIEW","STANDARD")</f>
        <v>STANDARD</v>
      </c>
    </row>
    <row r="644" spans="1:15">
      <c r="A644" s="42" t="s">
        <v>980</v>
      </c>
      <c r="B644" s="61" t="s">
        <v>342</v>
      </c>
      <c r="C644" s="43" t="s">
        <v>300</v>
      </c>
      <c r="D644" s="43" t="s">
        <v>298</v>
      </c>
      <c r="E644" s="43" t="s">
        <v>346</v>
      </c>
      <c r="F644" s="43" t="s">
        <v>347</v>
      </c>
      <c r="G644" s="43">
        <v>1</v>
      </c>
      <c r="H644" s="53">
        <v>0.85650983218956356</v>
      </c>
      <c r="I644" s="43">
        <v>145</v>
      </c>
      <c r="J644" s="53">
        <v>0.81977471839799754</v>
      </c>
      <c r="K644" s="58">
        <f>--(H644&gt;='01_PARAMETERS'!$B$7)</f>
        <v>1</v>
      </c>
      <c r="L644" s="58" t="str">
        <f>IF(J644&gt;='01_PARAMETERS'!$B$8,"P631",IF(J644&gt;=0.7,"P632",IF(J644&gt;=0.4,"P633","P634")))</f>
        <v>P632</v>
      </c>
      <c r="M644" s="58" t="str">
        <f>IF(AND(H644&gt;='01_PARAMETERS'!$B$7,F644="High-potential omnichannel"),"Hybrid sequence",IF(H644&gt;='01_PARAMETERS'!$B$7,"Remote call",IF(J644&gt;=0.7,"Approved email","Monitor")))</f>
        <v>Remote call</v>
      </c>
      <c r="N644" s="58" t="str">
        <f t="shared" si="9"/>
        <v>Very high</v>
      </c>
      <c r="O644" s="73" t="str">
        <f>IF(OR(L644="P631",AND(H644&gt;=0.7,G644=0)),"REVIEW","STANDARD")</f>
        <v>STANDARD</v>
      </c>
    </row>
    <row r="645" spans="1:15">
      <c r="A645" s="42" t="s">
        <v>981</v>
      </c>
      <c r="B645" s="61" t="s">
        <v>342</v>
      </c>
      <c r="C645" s="43" t="s">
        <v>279</v>
      </c>
      <c r="D645" s="43" t="s">
        <v>276</v>
      </c>
      <c r="E645" s="43" t="s">
        <v>369</v>
      </c>
      <c r="F645" s="43" t="s">
        <v>344</v>
      </c>
      <c r="G645" s="43">
        <v>1</v>
      </c>
      <c r="H645" s="53">
        <v>0.60381034599733296</v>
      </c>
      <c r="I645" s="43">
        <v>542</v>
      </c>
      <c r="J645" s="53">
        <v>0.3229036295369212</v>
      </c>
      <c r="K645" s="58">
        <f>--(H645&gt;='01_PARAMETERS'!$B$7)</f>
        <v>0</v>
      </c>
      <c r="L645" s="58" t="str">
        <f>IF(J645&gt;='01_PARAMETERS'!$B$8,"P632",IF(J645&gt;=0.7,"P633",IF(J645&gt;=0.4,"P634","P635")))</f>
        <v>P635</v>
      </c>
      <c r="M645" s="58" t="str">
        <f>IF(AND(H645&gt;='01_PARAMETERS'!$B$7,F645="High-potential omnichannel"),"Hybrid sequence",IF(H645&gt;='01_PARAMETERS'!$B$7,"Remote call",IF(J645&gt;=0.7,"Approved email","Monitor")))</f>
        <v>Monitor</v>
      </c>
      <c r="N645" s="58" t="str">
        <f t="shared" si="9"/>
        <v>High</v>
      </c>
      <c r="O645" s="73" t="str">
        <f>IF(OR(L645="P632",AND(H645&gt;=0.7,G645=0)),"REVIEW","STANDARD")</f>
        <v>STANDARD</v>
      </c>
    </row>
    <row r="646" spans="1:15">
      <c r="A646" s="42" t="s">
        <v>982</v>
      </c>
      <c r="B646" s="61" t="s">
        <v>342</v>
      </c>
      <c r="C646" s="43" t="s">
        <v>305</v>
      </c>
      <c r="D646" s="43" t="s">
        <v>303</v>
      </c>
      <c r="E646" s="43" t="s">
        <v>343</v>
      </c>
      <c r="F646" s="43" t="s">
        <v>344</v>
      </c>
      <c r="G646" s="43">
        <v>1</v>
      </c>
      <c r="H646" s="53">
        <v>0.9097992773466721</v>
      </c>
      <c r="I646" s="43">
        <v>63</v>
      </c>
      <c r="J646" s="53">
        <v>0.92240300375469331</v>
      </c>
      <c r="K646" s="58">
        <f>--(H646&gt;='01_PARAMETERS'!$B$7)</f>
        <v>1</v>
      </c>
      <c r="L646" s="58" t="str">
        <f>IF(J646&gt;='01_PARAMETERS'!$B$8,"P633",IF(J646&gt;=0.7,"P634",IF(J646&gt;=0.4,"P635","P636")))</f>
        <v>P633</v>
      </c>
      <c r="M646" s="58" t="str">
        <f>IF(AND(H646&gt;='01_PARAMETERS'!$B$7,F646="High-potential omnichannel"),"Hybrid sequence",IF(H646&gt;='01_PARAMETERS'!$B$7,"Remote call",IF(J646&gt;=0.7,"Approved email","Monitor")))</f>
        <v>Remote call</v>
      </c>
      <c r="N646" s="58" t="str">
        <f t="shared" si="9"/>
        <v>Very high</v>
      </c>
      <c r="O646" s="73" t="str">
        <f>IF(OR(L646="P633",AND(H646&gt;=0.7,G646=0)),"REVIEW","STANDARD")</f>
        <v>REVIEW</v>
      </c>
    </row>
    <row r="647" spans="1:15">
      <c r="A647" s="42" t="s">
        <v>983</v>
      </c>
      <c r="B647" s="61" t="s">
        <v>342</v>
      </c>
      <c r="C647" s="43" t="s">
        <v>258</v>
      </c>
      <c r="D647" s="43" t="s">
        <v>244</v>
      </c>
      <c r="E647" s="43" t="s">
        <v>349</v>
      </c>
      <c r="F647" s="43" t="s">
        <v>344</v>
      </c>
      <c r="G647" s="43">
        <v>0</v>
      </c>
      <c r="H647" s="53">
        <v>0.86506321404130671</v>
      </c>
      <c r="I647" s="43">
        <v>134</v>
      </c>
      <c r="J647" s="53">
        <v>0.83354192740926158</v>
      </c>
      <c r="K647" s="58">
        <f>--(H647&gt;='01_PARAMETERS'!$B$7)</f>
        <v>1</v>
      </c>
      <c r="L647" s="58" t="str">
        <f>IF(J647&gt;='01_PARAMETERS'!$B$8,"P634",IF(J647&gt;=0.7,"P635",IF(J647&gt;=0.4,"P636","P637")))</f>
        <v>P635</v>
      </c>
      <c r="M647" s="58" t="str">
        <f>IF(AND(H647&gt;='01_PARAMETERS'!$B$7,F647="High-potential omnichannel"),"Hybrid sequence",IF(H647&gt;='01_PARAMETERS'!$B$7,"Remote call",IF(J647&gt;=0.7,"Approved email","Monitor")))</f>
        <v>Remote call</v>
      </c>
      <c r="N647" s="58" t="str">
        <f t="shared" si="9"/>
        <v>Very high</v>
      </c>
      <c r="O647" s="73" t="str">
        <f>IF(OR(L647="P634",AND(H647&gt;=0.7,G647=0)),"REVIEW","STANDARD")</f>
        <v>REVIEW</v>
      </c>
    </row>
    <row r="648" spans="1:15">
      <c r="A648" s="42" t="s">
        <v>984</v>
      </c>
      <c r="B648" s="61" t="s">
        <v>342</v>
      </c>
      <c r="C648" s="43" t="s">
        <v>261</v>
      </c>
      <c r="D648" s="43" t="s">
        <v>244</v>
      </c>
      <c r="E648" s="43" t="s">
        <v>349</v>
      </c>
      <c r="F648" s="43" t="s">
        <v>344</v>
      </c>
      <c r="G648" s="43">
        <v>1</v>
      </c>
      <c r="H648" s="53">
        <v>0.60311283515418646</v>
      </c>
      <c r="I648" s="43">
        <v>544</v>
      </c>
      <c r="J648" s="53">
        <v>0.32040050062578218</v>
      </c>
      <c r="K648" s="58">
        <f>--(H648&gt;='01_PARAMETERS'!$B$7)</f>
        <v>0</v>
      </c>
      <c r="L648" s="58" t="str">
        <f>IF(J648&gt;='01_PARAMETERS'!$B$8,"P635",IF(J648&gt;=0.7,"P636",IF(J648&gt;=0.4,"P637","P638")))</f>
        <v>P638</v>
      </c>
      <c r="M648" s="58" t="str">
        <f>IF(AND(H648&gt;='01_PARAMETERS'!$B$7,F648="High-potential omnichannel"),"Hybrid sequence",IF(H648&gt;='01_PARAMETERS'!$B$7,"Remote call",IF(J648&gt;=0.7,"Approved email","Monitor")))</f>
        <v>Monitor</v>
      </c>
      <c r="N648" s="58" t="str">
        <f t="shared" si="9"/>
        <v>High</v>
      </c>
      <c r="O648" s="73" t="str">
        <f>IF(OR(L648="P635",AND(H648&gt;=0.7,G648=0)),"REVIEW","STANDARD")</f>
        <v>STANDARD</v>
      </c>
    </row>
    <row r="649" spans="1:15">
      <c r="A649" s="42" t="s">
        <v>985</v>
      </c>
      <c r="B649" s="61" t="s">
        <v>342</v>
      </c>
      <c r="C649" s="43" t="s">
        <v>306</v>
      </c>
      <c r="D649" s="43" t="s">
        <v>303</v>
      </c>
      <c r="E649" s="43" t="s">
        <v>343</v>
      </c>
      <c r="F649" s="43" t="s">
        <v>350</v>
      </c>
      <c r="G649" s="43">
        <v>1</v>
      </c>
      <c r="H649" s="53">
        <v>0.8505415871281895</v>
      </c>
      <c r="I649" s="43">
        <v>156</v>
      </c>
      <c r="J649" s="53">
        <v>0.80600750938673338</v>
      </c>
      <c r="K649" s="58">
        <f>--(H649&gt;='01_PARAMETERS'!$B$7)</f>
        <v>1</v>
      </c>
      <c r="L649" s="58" t="str">
        <f>IF(J649&gt;='01_PARAMETERS'!$B$8,"P636",IF(J649&gt;=0.7,"P637",IF(J649&gt;=0.4,"P638","P639")))</f>
        <v>P637</v>
      </c>
      <c r="M649" s="58" t="str">
        <f>IF(AND(H649&gt;='01_PARAMETERS'!$B$7,F649="High-potential omnichannel"),"Hybrid sequence",IF(H649&gt;='01_PARAMETERS'!$B$7,"Remote call",IF(J649&gt;=0.7,"Approved email","Monitor")))</f>
        <v>Hybrid sequence</v>
      </c>
      <c r="N649" s="58" t="str">
        <f t="shared" si="9"/>
        <v>Very high</v>
      </c>
      <c r="O649" s="73" t="str">
        <f>IF(OR(L649="P636",AND(H649&gt;=0.7,G649=0)),"REVIEW","STANDARD")</f>
        <v>STANDARD</v>
      </c>
    </row>
    <row r="650" spans="1:15">
      <c r="A650" s="42" t="s">
        <v>986</v>
      </c>
      <c r="B650" s="61" t="s">
        <v>342</v>
      </c>
      <c r="C650" s="43" t="s">
        <v>262</v>
      </c>
      <c r="D650" s="43" t="s">
        <v>263</v>
      </c>
      <c r="E650" s="43" t="s">
        <v>343</v>
      </c>
      <c r="F650" s="43" t="s">
        <v>347</v>
      </c>
      <c r="G650" s="43">
        <v>0</v>
      </c>
      <c r="H650" s="53">
        <v>0.61078712401414337</v>
      </c>
      <c r="I650" s="43">
        <v>534</v>
      </c>
      <c r="J650" s="53">
        <v>0.33291614518147683</v>
      </c>
      <c r="K650" s="58">
        <f>--(H650&gt;='01_PARAMETERS'!$B$7)</f>
        <v>0</v>
      </c>
      <c r="L650" s="58" t="str">
        <f>IF(J650&gt;='01_PARAMETERS'!$B$8,"P637",IF(J650&gt;=0.7,"P638",IF(J650&gt;=0.4,"P639","P640")))</f>
        <v>P640</v>
      </c>
      <c r="M650" s="58" t="str">
        <f>IF(AND(H650&gt;='01_PARAMETERS'!$B$7,F650="High-potential omnichannel"),"Hybrid sequence",IF(H650&gt;='01_PARAMETERS'!$B$7,"Remote call",IF(J650&gt;=0.7,"Approved email","Monitor")))</f>
        <v>Monitor</v>
      </c>
      <c r="N650" s="58" t="str">
        <f t="shared" si="9"/>
        <v>High</v>
      </c>
      <c r="O650" s="73" t="str">
        <f>IF(OR(L650="P637",AND(H650&gt;=0.7,G650=0)),"REVIEW","STANDARD")</f>
        <v>STANDARD</v>
      </c>
    </row>
    <row r="651" spans="1:15">
      <c r="A651" s="42" t="s">
        <v>987</v>
      </c>
      <c r="B651" s="61" t="s">
        <v>342</v>
      </c>
      <c r="C651" s="43" t="s">
        <v>269</v>
      </c>
      <c r="D651" s="43" t="s">
        <v>270</v>
      </c>
      <c r="E651" s="43" t="s">
        <v>353</v>
      </c>
      <c r="F651" s="43" t="s">
        <v>347</v>
      </c>
      <c r="G651" s="43">
        <v>1</v>
      </c>
      <c r="H651" s="53">
        <v>0.760862245547959</v>
      </c>
      <c r="I651" s="43">
        <v>322</v>
      </c>
      <c r="J651" s="53">
        <v>0.59824780976220282</v>
      </c>
      <c r="K651" s="58">
        <f>--(H651&gt;='01_PARAMETERS'!$B$7)</f>
        <v>1</v>
      </c>
      <c r="L651" s="58" t="str">
        <f>IF(J651&gt;='01_PARAMETERS'!$B$8,"P638",IF(J651&gt;=0.7,"P639",IF(J651&gt;=0.4,"P640","P641")))</f>
        <v>P640</v>
      </c>
      <c r="M651" s="58" t="str">
        <f>IF(AND(H651&gt;='01_PARAMETERS'!$B$7,F651="High-potential omnichannel"),"Hybrid sequence",IF(H651&gt;='01_PARAMETERS'!$B$7,"Remote call",IF(J651&gt;=0.7,"Approved email","Monitor")))</f>
        <v>Remote call</v>
      </c>
      <c r="N651" s="58" t="str">
        <f t="shared" si="9"/>
        <v>High</v>
      </c>
      <c r="O651" s="73" t="str">
        <f>IF(OR(L651="P638",AND(H651&gt;=0.7,G651=0)),"REVIEW","STANDARD")</f>
        <v>STANDARD</v>
      </c>
    </row>
    <row r="652" spans="1:15">
      <c r="A652" s="42" t="s">
        <v>988</v>
      </c>
      <c r="B652" s="61" t="s">
        <v>342</v>
      </c>
      <c r="C652" s="43" t="s">
        <v>315</v>
      </c>
      <c r="D652" s="43" t="s">
        <v>312</v>
      </c>
      <c r="E652" s="43" t="s">
        <v>353</v>
      </c>
      <c r="F652" s="43" t="s">
        <v>347</v>
      </c>
      <c r="G652" s="43">
        <v>0</v>
      </c>
      <c r="H652" s="53">
        <v>0.77194724407700654</v>
      </c>
      <c r="I652" s="43">
        <v>303</v>
      </c>
      <c r="J652" s="53">
        <v>0.62202753441802261</v>
      </c>
      <c r="K652" s="58">
        <f>--(H652&gt;='01_PARAMETERS'!$B$7)</f>
        <v>1</v>
      </c>
      <c r="L652" s="58" t="str">
        <f>IF(J652&gt;='01_PARAMETERS'!$B$8,"P639",IF(J652&gt;=0.7,"P640",IF(J652&gt;=0.4,"P641","P642")))</f>
        <v>P641</v>
      </c>
      <c r="M652" s="58" t="str">
        <f>IF(AND(H652&gt;='01_PARAMETERS'!$B$7,F652="High-potential omnichannel"),"Hybrid sequence",IF(H652&gt;='01_PARAMETERS'!$B$7,"Remote call",IF(J652&gt;=0.7,"Approved email","Monitor")))</f>
        <v>Remote call</v>
      </c>
      <c r="N652" s="58" t="str">
        <f t="shared" si="9"/>
        <v>High</v>
      </c>
      <c r="O652" s="73" t="str">
        <f>IF(OR(L652="P639",AND(H652&gt;=0.7,G652=0)),"REVIEW","STANDARD")</f>
        <v>REVIEW</v>
      </c>
    </row>
    <row r="653" spans="1:15">
      <c r="A653" s="42" t="s">
        <v>989</v>
      </c>
      <c r="B653" s="61" t="s">
        <v>342</v>
      </c>
      <c r="C653" s="43" t="s">
        <v>287</v>
      </c>
      <c r="D653" s="43" t="s">
        <v>286</v>
      </c>
      <c r="E653" s="43" t="s">
        <v>343</v>
      </c>
      <c r="F653" s="43" t="s">
        <v>344</v>
      </c>
      <c r="G653" s="43">
        <v>1</v>
      </c>
      <c r="H653" s="53">
        <v>0.8267227085028277</v>
      </c>
      <c r="I653" s="43">
        <v>208</v>
      </c>
      <c r="J653" s="53">
        <v>0.74092615769712133</v>
      </c>
      <c r="K653" s="58">
        <f>--(H653&gt;='01_PARAMETERS'!$B$7)</f>
        <v>1</v>
      </c>
      <c r="L653" s="58" t="str">
        <f>IF(J653&gt;='01_PARAMETERS'!$B$8,"P640",IF(J653&gt;=0.7,"P641",IF(J653&gt;=0.4,"P642","P643")))</f>
        <v>P641</v>
      </c>
      <c r="M653" s="58" t="str">
        <f>IF(AND(H653&gt;='01_PARAMETERS'!$B$7,F653="High-potential omnichannel"),"Hybrid sequence",IF(H653&gt;='01_PARAMETERS'!$B$7,"Remote call",IF(J653&gt;=0.7,"Approved email","Monitor")))</f>
        <v>Remote call</v>
      </c>
      <c r="N653" s="58" t="str">
        <f t="shared" si="9"/>
        <v>Very high</v>
      </c>
      <c r="O653" s="73" t="str">
        <f>IF(OR(L653="P640",AND(H653&gt;=0.7,G653=0)),"REVIEW","STANDARD")</f>
        <v>STANDARD</v>
      </c>
    </row>
    <row r="654" spans="1:15">
      <c r="A654" s="42" t="s">
        <v>990</v>
      </c>
      <c r="B654" s="61" t="s">
        <v>342</v>
      </c>
      <c r="C654" s="43" t="s">
        <v>301</v>
      </c>
      <c r="D654" s="43" t="s">
        <v>298</v>
      </c>
      <c r="E654" s="43" t="s">
        <v>346</v>
      </c>
      <c r="F654" s="43" t="s">
        <v>347</v>
      </c>
      <c r="G654" s="43">
        <v>1</v>
      </c>
      <c r="H654" s="53">
        <v>0.90876606703357321</v>
      </c>
      <c r="I654" s="43">
        <v>66</v>
      </c>
      <c r="J654" s="53">
        <v>0.918648310387985</v>
      </c>
      <c r="K654" s="58">
        <f>--(H654&gt;='01_PARAMETERS'!$B$7)</f>
        <v>1</v>
      </c>
      <c r="L654" s="58" t="str">
        <f>IF(J654&gt;='01_PARAMETERS'!$B$8,"P641",IF(J654&gt;=0.7,"P642",IF(J654&gt;=0.4,"P643","P644")))</f>
        <v>P641</v>
      </c>
      <c r="M654" s="58" t="str">
        <f>IF(AND(H654&gt;='01_PARAMETERS'!$B$7,F654="High-potential omnichannel"),"Hybrid sequence",IF(H654&gt;='01_PARAMETERS'!$B$7,"Remote call",IF(J654&gt;=0.7,"Approved email","Monitor")))</f>
        <v>Remote call</v>
      </c>
      <c r="N654" s="58" t="str">
        <f t="shared" ref="N654:N717" si="10">IF(H654&gt;=0.8,"Very high",IF(H654&gt;=0.6,"High",IF(H654&gt;=0.4,"Medium","Low")))</f>
        <v>Very high</v>
      </c>
      <c r="O654" s="73" t="str">
        <f>IF(OR(L654="P641",AND(H654&gt;=0.7,G654=0)),"REVIEW","STANDARD")</f>
        <v>REVIEW</v>
      </c>
    </row>
    <row r="655" spans="1:15">
      <c r="A655" s="42" t="s">
        <v>991</v>
      </c>
      <c r="B655" s="61" t="s">
        <v>342</v>
      </c>
      <c r="C655" s="43" t="s">
        <v>294</v>
      </c>
      <c r="D655" s="43" t="s">
        <v>295</v>
      </c>
      <c r="E655" s="43" t="s">
        <v>349</v>
      </c>
      <c r="F655" s="43" t="s">
        <v>344</v>
      </c>
      <c r="G655" s="43">
        <v>1</v>
      </c>
      <c r="H655" s="53">
        <v>0.84880368016066776</v>
      </c>
      <c r="I655" s="43">
        <v>160</v>
      </c>
      <c r="J655" s="53">
        <v>0.80100125156445556</v>
      </c>
      <c r="K655" s="58">
        <f>--(H655&gt;='01_PARAMETERS'!$B$7)</f>
        <v>1</v>
      </c>
      <c r="L655" s="58" t="str">
        <f>IF(J655&gt;='01_PARAMETERS'!$B$8,"P642",IF(J655&gt;=0.7,"P643",IF(J655&gt;=0.4,"P644","P645")))</f>
        <v>P643</v>
      </c>
      <c r="M655" s="58" t="str">
        <f>IF(AND(H655&gt;='01_PARAMETERS'!$B$7,F655="High-potential omnichannel"),"Hybrid sequence",IF(H655&gt;='01_PARAMETERS'!$B$7,"Remote call",IF(J655&gt;=0.7,"Approved email","Monitor")))</f>
        <v>Remote call</v>
      </c>
      <c r="N655" s="58" t="str">
        <f t="shared" si="10"/>
        <v>Very high</v>
      </c>
      <c r="O655" s="73" t="str">
        <f>IF(OR(L655="P642",AND(H655&gt;=0.7,G655=0)),"REVIEW","STANDARD")</f>
        <v>STANDARD</v>
      </c>
    </row>
    <row r="656" spans="1:15">
      <c r="A656" s="42" t="s">
        <v>992</v>
      </c>
      <c r="B656" s="61" t="s">
        <v>342</v>
      </c>
      <c r="C656" s="43" t="s">
        <v>288</v>
      </c>
      <c r="D656" s="43" t="s">
        <v>286</v>
      </c>
      <c r="E656" s="43" t="s">
        <v>346</v>
      </c>
      <c r="F656" s="43" t="s">
        <v>350</v>
      </c>
      <c r="G656" s="43">
        <v>1</v>
      </c>
      <c r="H656" s="53">
        <v>0.96036846767639028</v>
      </c>
      <c r="I656" s="43">
        <v>5</v>
      </c>
      <c r="J656" s="53">
        <v>0.99499374217772218</v>
      </c>
      <c r="K656" s="58">
        <f>--(H656&gt;='01_PARAMETERS'!$B$7)</f>
        <v>1</v>
      </c>
      <c r="L656" s="58" t="str">
        <f>IF(J656&gt;='01_PARAMETERS'!$B$8,"P643",IF(J656&gt;=0.7,"P644",IF(J656&gt;=0.4,"P645","P646")))</f>
        <v>P643</v>
      </c>
      <c r="M656" s="58" t="str">
        <f>IF(AND(H656&gt;='01_PARAMETERS'!$B$7,F656="High-potential omnichannel"),"Hybrid sequence",IF(H656&gt;='01_PARAMETERS'!$B$7,"Remote call",IF(J656&gt;=0.7,"Approved email","Monitor")))</f>
        <v>Hybrid sequence</v>
      </c>
      <c r="N656" s="58" t="str">
        <f t="shared" si="10"/>
        <v>Very high</v>
      </c>
      <c r="O656" s="73" t="str">
        <f>IF(OR(L656="P643",AND(H656&gt;=0.7,G656=0)),"REVIEW","STANDARD")</f>
        <v>REVIEW</v>
      </c>
    </row>
    <row r="657" spans="1:15">
      <c r="A657" s="42" t="s">
        <v>993</v>
      </c>
      <c r="B657" s="61" t="s">
        <v>342</v>
      </c>
      <c r="C657" s="43" t="s">
        <v>299</v>
      </c>
      <c r="D657" s="43" t="s">
        <v>298</v>
      </c>
      <c r="E657" s="43" t="s">
        <v>346</v>
      </c>
      <c r="F657" s="43" t="s">
        <v>350</v>
      </c>
      <c r="G657" s="43">
        <v>0</v>
      </c>
      <c r="H657" s="53">
        <v>0.70026798726726325</v>
      </c>
      <c r="I657" s="43">
        <v>412</v>
      </c>
      <c r="J657" s="53">
        <v>0.4856070087609512</v>
      </c>
      <c r="K657" s="58">
        <f>--(H657&gt;='01_PARAMETERS'!$B$7)</f>
        <v>1</v>
      </c>
      <c r="L657" s="58" t="str">
        <f>IF(J657&gt;='01_PARAMETERS'!$B$8,"P644",IF(J657&gt;=0.7,"P645",IF(J657&gt;=0.4,"P646","P647")))</f>
        <v>P646</v>
      </c>
      <c r="M657" s="58" t="str">
        <f>IF(AND(H657&gt;='01_PARAMETERS'!$B$7,F657="High-potential omnichannel"),"Hybrid sequence",IF(H657&gt;='01_PARAMETERS'!$B$7,"Remote call",IF(J657&gt;=0.7,"Approved email","Monitor")))</f>
        <v>Hybrid sequence</v>
      </c>
      <c r="N657" s="58" t="str">
        <f t="shared" si="10"/>
        <v>High</v>
      </c>
      <c r="O657" s="73" t="str">
        <f>IF(OR(L657="P644",AND(H657&gt;=0.7,G657=0)),"REVIEW","STANDARD")</f>
        <v>REVIEW</v>
      </c>
    </row>
    <row r="658" spans="1:15">
      <c r="A658" s="42" t="s">
        <v>994</v>
      </c>
      <c r="B658" s="61" t="s">
        <v>342</v>
      </c>
      <c r="C658" s="43" t="s">
        <v>306</v>
      </c>
      <c r="D658" s="43" t="s">
        <v>303</v>
      </c>
      <c r="E658" s="43" t="s">
        <v>343</v>
      </c>
      <c r="F658" s="43" t="s">
        <v>344</v>
      </c>
      <c r="G658" s="43">
        <v>0</v>
      </c>
      <c r="H658" s="53">
        <v>0.40498183473648802</v>
      </c>
      <c r="I658" s="43">
        <v>719</v>
      </c>
      <c r="J658" s="53">
        <v>0.10137672090112637</v>
      </c>
      <c r="K658" s="58">
        <f>--(H658&gt;='01_PARAMETERS'!$B$7)</f>
        <v>0</v>
      </c>
      <c r="L658" s="58" t="str">
        <f>IF(J658&gt;='01_PARAMETERS'!$B$8,"P645",IF(J658&gt;=0.7,"P646",IF(J658&gt;=0.4,"P647","P648")))</f>
        <v>P648</v>
      </c>
      <c r="M658" s="58" t="str">
        <f>IF(AND(H658&gt;='01_PARAMETERS'!$B$7,F658="High-potential omnichannel"),"Hybrid sequence",IF(H658&gt;='01_PARAMETERS'!$B$7,"Remote call",IF(J658&gt;=0.7,"Approved email","Monitor")))</f>
        <v>Monitor</v>
      </c>
      <c r="N658" s="58" t="str">
        <f t="shared" si="10"/>
        <v>Medium</v>
      </c>
      <c r="O658" s="73" t="str">
        <f>IF(OR(L658="P645",AND(H658&gt;=0.7,G658=0)),"REVIEW","STANDARD")</f>
        <v>STANDARD</v>
      </c>
    </row>
    <row r="659" spans="1:15">
      <c r="A659" s="42" t="s">
        <v>995</v>
      </c>
      <c r="B659" s="61" t="s">
        <v>342</v>
      </c>
      <c r="C659" s="43" t="s">
        <v>283</v>
      </c>
      <c r="D659" s="43" t="s">
        <v>281</v>
      </c>
      <c r="E659" s="43" t="s">
        <v>343</v>
      </c>
      <c r="F659" s="43" t="s">
        <v>350</v>
      </c>
      <c r="G659" s="43">
        <v>1</v>
      </c>
      <c r="H659" s="53">
        <v>0.73034616949600073</v>
      </c>
      <c r="I659" s="43">
        <v>360</v>
      </c>
      <c r="J659" s="53">
        <v>0.55068836045056324</v>
      </c>
      <c r="K659" s="58">
        <f>--(H659&gt;='01_PARAMETERS'!$B$7)</f>
        <v>1</v>
      </c>
      <c r="L659" s="58" t="str">
        <f>IF(J659&gt;='01_PARAMETERS'!$B$8,"P646",IF(J659&gt;=0.7,"P647",IF(J659&gt;=0.4,"P648","P649")))</f>
        <v>P648</v>
      </c>
      <c r="M659" s="58" t="str">
        <f>IF(AND(H659&gt;='01_PARAMETERS'!$B$7,F659="High-potential omnichannel"),"Hybrid sequence",IF(H659&gt;='01_PARAMETERS'!$B$7,"Remote call",IF(J659&gt;=0.7,"Approved email","Monitor")))</f>
        <v>Hybrid sequence</v>
      </c>
      <c r="N659" s="58" t="str">
        <f t="shared" si="10"/>
        <v>High</v>
      </c>
      <c r="O659" s="73" t="str">
        <f>IF(OR(L659="P646",AND(H659&gt;=0.7,G659=0)),"REVIEW","STANDARD")</f>
        <v>STANDARD</v>
      </c>
    </row>
    <row r="660" spans="1:15">
      <c r="A660" s="42" t="s">
        <v>996</v>
      </c>
      <c r="B660" s="61" t="s">
        <v>342</v>
      </c>
      <c r="C660" s="43" t="s">
        <v>260</v>
      </c>
      <c r="D660" s="43" t="s">
        <v>244</v>
      </c>
      <c r="E660" s="43" t="s">
        <v>346</v>
      </c>
      <c r="F660" s="43" t="s">
        <v>344</v>
      </c>
      <c r="G660" s="43">
        <v>1</v>
      </c>
      <c r="H660" s="53">
        <v>0.91348688465226979</v>
      </c>
      <c r="I660" s="43">
        <v>55</v>
      </c>
      <c r="J660" s="53">
        <v>0.93241551939924905</v>
      </c>
      <c r="K660" s="58">
        <f>--(H660&gt;='01_PARAMETERS'!$B$7)</f>
        <v>1</v>
      </c>
      <c r="L660" s="58" t="str">
        <f>IF(J660&gt;='01_PARAMETERS'!$B$8,"P647",IF(J660&gt;=0.7,"P648",IF(J660&gt;=0.4,"P649","P650")))</f>
        <v>P647</v>
      </c>
      <c r="M660" s="58" t="str">
        <f>IF(AND(H660&gt;='01_PARAMETERS'!$B$7,F660="High-potential omnichannel"),"Hybrid sequence",IF(H660&gt;='01_PARAMETERS'!$B$7,"Remote call",IF(J660&gt;=0.7,"Approved email","Monitor")))</f>
        <v>Remote call</v>
      </c>
      <c r="N660" s="58" t="str">
        <f t="shared" si="10"/>
        <v>Very high</v>
      </c>
      <c r="O660" s="73" t="str">
        <f>IF(OR(L660="P647",AND(H660&gt;=0.7,G660=0)),"REVIEW","STANDARD")</f>
        <v>REVIEW</v>
      </c>
    </row>
    <row r="661" spans="1:15">
      <c r="A661" s="42" t="s">
        <v>997</v>
      </c>
      <c r="B661" s="61" t="s">
        <v>342</v>
      </c>
      <c r="C661" s="43" t="s">
        <v>297</v>
      </c>
      <c r="D661" s="43" t="s">
        <v>298</v>
      </c>
      <c r="E661" s="43" t="s">
        <v>349</v>
      </c>
      <c r="F661" s="43" t="s">
        <v>344</v>
      </c>
      <c r="G661" s="43">
        <v>1</v>
      </c>
      <c r="H661" s="53">
        <v>0.6520859343915717</v>
      </c>
      <c r="I661" s="43">
        <v>475</v>
      </c>
      <c r="J661" s="53">
        <v>0.40675844806007511</v>
      </c>
      <c r="K661" s="58">
        <f>--(H661&gt;='01_PARAMETERS'!$B$7)</f>
        <v>0</v>
      </c>
      <c r="L661" s="58" t="str">
        <f>IF(J661&gt;='01_PARAMETERS'!$B$8,"P648",IF(J661&gt;=0.7,"P649",IF(J661&gt;=0.4,"P650","P651")))</f>
        <v>P650</v>
      </c>
      <c r="M661" s="58" t="str">
        <f>IF(AND(H661&gt;='01_PARAMETERS'!$B$7,F661="High-potential omnichannel"),"Hybrid sequence",IF(H661&gt;='01_PARAMETERS'!$B$7,"Remote call",IF(J661&gt;=0.7,"Approved email","Monitor")))</f>
        <v>Monitor</v>
      </c>
      <c r="N661" s="58" t="str">
        <f t="shared" si="10"/>
        <v>High</v>
      </c>
      <c r="O661" s="73" t="str">
        <f>IF(OR(L661="P648",AND(H661&gt;=0.7,G661=0)),"REVIEW","STANDARD")</f>
        <v>STANDARD</v>
      </c>
    </row>
    <row r="662" spans="1:15">
      <c r="A662" s="42" t="s">
        <v>998</v>
      </c>
      <c r="B662" s="61" t="s">
        <v>342</v>
      </c>
      <c r="C662" s="43" t="s">
        <v>282</v>
      </c>
      <c r="D662" s="43" t="s">
        <v>281</v>
      </c>
      <c r="E662" s="43" t="s">
        <v>343</v>
      </c>
      <c r="F662" s="43" t="s">
        <v>347</v>
      </c>
      <c r="G662" s="43">
        <v>0</v>
      </c>
      <c r="H662" s="53">
        <v>0.79882425122316736</v>
      </c>
      <c r="I662" s="43">
        <v>252</v>
      </c>
      <c r="J662" s="53">
        <v>0.68585732165206514</v>
      </c>
      <c r="K662" s="58">
        <f>--(H662&gt;='01_PARAMETERS'!$B$7)</f>
        <v>1</v>
      </c>
      <c r="L662" s="58" t="str">
        <f>IF(J662&gt;='01_PARAMETERS'!$B$8,"P649",IF(J662&gt;=0.7,"P650",IF(J662&gt;=0.4,"P651","P652")))</f>
        <v>P651</v>
      </c>
      <c r="M662" s="58" t="str">
        <f>IF(AND(H662&gt;='01_PARAMETERS'!$B$7,F662="High-potential omnichannel"),"Hybrid sequence",IF(H662&gt;='01_PARAMETERS'!$B$7,"Remote call",IF(J662&gt;=0.7,"Approved email","Monitor")))</f>
        <v>Remote call</v>
      </c>
      <c r="N662" s="58" t="str">
        <f t="shared" si="10"/>
        <v>High</v>
      </c>
      <c r="O662" s="73" t="str">
        <f>IF(OR(L662="P649",AND(H662&gt;=0.7,G662=0)),"REVIEW","STANDARD")</f>
        <v>REVIEW</v>
      </c>
    </row>
    <row r="663" spans="1:15">
      <c r="A663" s="42" t="s">
        <v>999</v>
      </c>
      <c r="B663" s="61" t="s">
        <v>342</v>
      </c>
      <c r="C663" s="43" t="s">
        <v>296</v>
      </c>
      <c r="D663" s="43" t="s">
        <v>295</v>
      </c>
      <c r="E663" s="43" t="s">
        <v>353</v>
      </c>
      <c r="F663" s="43" t="s">
        <v>347</v>
      </c>
      <c r="G663" s="43">
        <v>0</v>
      </c>
      <c r="H663" s="53">
        <v>0.58445735949350852</v>
      </c>
      <c r="I663" s="43">
        <v>561</v>
      </c>
      <c r="J663" s="53">
        <v>0.29912390488110141</v>
      </c>
      <c r="K663" s="58">
        <f>--(H663&gt;='01_PARAMETERS'!$B$7)</f>
        <v>0</v>
      </c>
      <c r="L663" s="58" t="str">
        <f>IF(J663&gt;='01_PARAMETERS'!$B$8,"P650",IF(J663&gt;=0.7,"P651",IF(J663&gt;=0.4,"P652","P653")))</f>
        <v>P653</v>
      </c>
      <c r="M663" s="58" t="str">
        <f>IF(AND(H663&gt;='01_PARAMETERS'!$B$7,F663="High-potential omnichannel"),"Hybrid sequence",IF(H663&gt;='01_PARAMETERS'!$B$7,"Remote call",IF(J663&gt;=0.7,"Approved email","Monitor")))</f>
        <v>Monitor</v>
      </c>
      <c r="N663" s="58" t="str">
        <f t="shared" si="10"/>
        <v>Medium</v>
      </c>
      <c r="O663" s="73" t="str">
        <f>IF(OR(L663="P650",AND(H663&gt;=0.7,G663=0)),"REVIEW","STANDARD")</f>
        <v>STANDARD</v>
      </c>
    </row>
    <row r="664" spans="1:15">
      <c r="A664" s="42" t="s">
        <v>1000</v>
      </c>
      <c r="B664" s="61" t="s">
        <v>342</v>
      </c>
      <c r="C664" s="43" t="s">
        <v>315</v>
      </c>
      <c r="D664" s="43" t="s">
        <v>312</v>
      </c>
      <c r="E664" s="43" t="s">
        <v>349</v>
      </c>
      <c r="F664" s="43" t="s">
        <v>344</v>
      </c>
      <c r="G664" s="43">
        <v>1</v>
      </c>
      <c r="H664" s="53">
        <v>0.75570259010856822</v>
      </c>
      <c r="I664" s="43">
        <v>329</v>
      </c>
      <c r="J664" s="53">
        <v>0.58948685857321648</v>
      </c>
      <c r="K664" s="58">
        <f>--(H664&gt;='01_PARAMETERS'!$B$7)</f>
        <v>1</v>
      </c>
      <c r="L664" s="58" t="str">
        <f>IF(J664&gt;='01_PARAMETERS'!$B$8,"P651",IF(J664&gt;=0.7,"P652",IF(J664&gt;=0.4,"P653","P654")))</f>
        <v>P653</v>
      </c>
      <c r="M664" s="58" t="str">
        <f>IF(AND(H664&gt;='01_PARAMETERS'!$B$7,F664="High-potential omnichannel"),"Hybrid sequence",IF(H664&gt;='01_PARAMETERS'!$B$7,"Remote call",IF(J664&gt;=0.7,"Approved email","Monitor")))</f>
        <v>Remote call</v>
      </c>
      <c r="N664" s="58" t="str">
        <f t="shared" si="10"/>
        <v>High</v>
      </c>
      <c r="O664" s="73" t="str">
        <f>IF(OR(L664="P651",AND(H664&gt;=0.7,G664=0)),"REVIEW","STANDARD")</f>
        <v>STANDARD</v>
      </c>
    </row>
    <row r="665" spans="1:15">
      <c r="A665" s="42" t="s">
        <v>1001</v>
      </c>
      <c r="B665" s="61" t="s">
        <v>342</v>
      </c>
      <c r="C665" s="43" t="s">
        <v>285</v>
      </c>
      <c r="D665" s="43" t="s">
        <v>286</v>
      </c>
      <c r="E665" s="43" t="s">
        <v>349</v>
      </c>
      <c r="F665" s="43" t="s">
        <v>350</v>
      </c>
      <c r="G665" s="43">
        <v>1</v>
      </c>
      <c r="H665" s="53">
        <v>0.68915647531432855</v>
      </c>
      <c r="I665" s="43">
        <v>428</v>
      </c>
      <c r="J665" s="53">
        <v>0.46558197747183983</v>
      </c>
      <c r="K665" s="58">
        <f>--(H665&gt;='01_PARAMETERS'!$B$7)</f>
        <v>0</v>
      </c>
      <c r="L665" s="58" t="str">
        <f>IF(J665&gt;='01_PARAMETERS'!$B$8,"P652",IF(J665&gt;=0.7,"P653",IF(J665&gt;=0.4,"P654","P655")))</f>
        <v>P654</v>
      </c>
      <c r="M665" s="58" t="str">
        <f>IF(AND(H665&gt;='01_PARAMETERS'!$B$7,F665="High-potential omnichannel"),"Hybrid sequence",IF(H665&gt;='01_PARAMETERS'!$B$7,"Remote call",IF(J665&gt;=0.7,"Approved email","Monitor")))</f>
        <v>Monitor</v>
      </c>
      <c r="N665" s="58" t="str">
        <f t="shared" si="10"/>
        <v>High</v>
      </c>
      <c r="O665" s="73" t="str">
        <f>IF(OR(L665="P652",AND(H665&gt;=0.7,G665=0)),"REVIEW","STANDARD")</f>
        <v>STANDARD</v>
      </c>
    </row>
    <row r="666" spans="1:15">
      <c r="A666" s="42" t="s">
        <v>1002</v>
      </c>
      <c r="B666" s="61" t="s">
        <v>342</v>
      </c>
      <c r="C666" s="43" t="s">
        <v>315</v>
      </c>
      <c r="D666" s="43" t="s">
        <v>312</v>
      </c>
      <c r="E666" s="43" t="s">
        <v>343</v>
      </c>
      <c r="F666" s="43" t="s">
        <v>350</v>
      </c>
      <c r="G666" s="43">
        <v>0</v>
      </c>
      <c r="H666" s="53">
        <v>0.73171637929914923</v>
      </c>
      <c r="I666" s="43">
        <v>359</v>
      </c>
      <c r="J666" s="53">
        <v>0.55193992490613264</v>
      </c>
      <c r="K666" s="58">
        <f>--(H666&gt;='01_PARAMETERS'!$B$7)</f>
        <v>1</v>
      </c>
      <c r="L666" s="58" t="str">
        <f>IF(J666&gt;='01_PARAMETERS'!$B$8,"P653",IF(J666&gt;=0.7,"P654",IF(J666&gt;=0.4,"P655","P656")))</f>
        <v>P655</v>
      </c>
      <c r="M666" s="58" t="str">
        <f>IF(AND(H666&gt;='01_PARAMETERS'!$B$7,F666="High-potential omnichannel"),"Hybrid sequence",IF(H666&gt;='01_PARAMETERS'!$B$7,"Remote call",IF(J666&gt;=0.7,"Approved email","Monitor")))</f>
        <v>Hybrid sequence</v>
      </c>
      <c r="N666" s="58" t="str">
        <f t="shared" si="10"/>
        <v>High</v>
      </c>
      <c r="O666" s="73" t="str">
        <f>IF(OR(L666="P653",AND(H666&gt;=0.7,G666=0)),"REVIEW","STANDARD")</f>
        <v>REVIEW</v>
      </c>
    </row>
    <row r="667" spans="1:15">
      <c r="A667" s="42" t="s">
        <v>1003</v>
      </c>
      <c r="B667" s="61" t="s">
        <v>342</v>
      </c>
      <c r="C667" s="43" t="s">
        <v>285</v>
      </c>
      <c r="D667" s="43" t="s">
        <v>286</v>
      </c>
      <c r="E667" s="43" t="s">
        <v>353</v>
      </c>
      <c r="F667" s="43" t="s">
        <v>347</v>
      </c>
      <c r="G667" s="43">
        <v>1</v>
      </c>
      <c r="H667" s="53">
        <v>0.89847987125866224</v>
      </c>
      <c r="I667" s="43">
        <v>79</v>
      </c>
      <c r="J667" s="53">
        <v>0.90237797246558193</v>
      </c>
      <c r="K667" s="58">
        <f>--(H667&gt;='01_PARAMETERS'!$B$7)</f>
        <v>1</v>
      </c>
      <c r="L667" s="58" t="str">
        <f>IF(J667&gt;='01_PARAMETERS'!$B$8,"P654",IF(J667&gt;=0.7,"P655",IF(J667&gt;=0.4,"P656","P657")))</f>
        <v>P654</v>
      </c>
      <c r="M667" s="58" t="str">
        <f>IF(AND(H667&gt;='01_PARAMETERS'!$B$7,F667="High-potential omnichannel"),"Hybrid sequence",IF(H667&gt;='01_PARAMETERS'!$B$7,"Remote call",IF(J667&gt;=0.7,"Approved email","Monitor")))</f>
        <v>Remote call</v>
      </c>
      <c r="N667" s="58" t="str">
        <f t="shared" si="10"/>
        <v>Very high</v>
      </c>
      <c r="O667" s="73" t="str">
        <f>IF(OR(L667="P654",AND(H667&gt;=0.7,G667=0)),"REVIEW","STANDARD")</f>
        <v>REVIEW</v>
      </c>
    </row>
    <row r="668" spans="1:15">
      <c r="A668" s="42" t="s">
        <v>1004</v>
      </c>
      <c r="B668" s="61" t="s">
        <v>342</v>
      </c>
      <c r="C668" s="43" t="s">
        <v>279</v>
      </c>
      <c r="D668" s="43" t="s">
        <v>276</v>
      </c>
      <c r="E668" s="43" t="s">
        <v>343</v>
      </c>
      <c r="F668" s="43" t="s">
        <v>344</v>
      </c>
      <c r="G668" s="43">
        <v>1</v>
      </c>
      <c r="H668" s="53">
        <v>0.5639698246404673</v>
      </c>
      <c r="I668" s="43">
        <v>585</v>
      </c>
      <c r="J668" s="53">
        <v>0.2690863579474343</v>
      </c>
      <c r="K668" s="58">
        <f>--(H668&gt;='01_PARAMETERS'!$B$7)</f>
        <v>0</v>
      </c>
      <c r="L668" s="58" t="str">
        <f>IF(J668&gt;='01_PARAMETERS'!$B$8,"P655",IF(J668&gt;=0.7,"P656",IF(J668&gt;=0.4,"P657","P658")))</f>
        <v>P658</v>
      </c>
      <c r="M668" s="58" t="str">
        <f>IF(AND(H668&gt;='01_PARAMETERS'!$B$7,F668="High-potential omnichannel"),"Hybrid sequence",IF(H668&gt;='01_PARAMETERS'!$B$7,"Remote call",IF(J668&gt;=0.7,"Approved email","Monitor")))</f>
        <v>Monitor</v>
      </c>
      <c r="N668" s="58" t="str">
        <f t="shared" si="10"/>
        <v>Medium</v>
      </c>
      <c r="O668" s="73" t="str">
        <f>IF(OR(L668="P655",AND(H668&gt;=0.7,G668=0)),"REVIEW","STANDARD")</f>
        <v>STANDARD</v>
      </c>
    </row>
    <row r="669" spans="1:15">
      <c r="A669" s="42" t="s">
        <v>1005</v>
      </c>
      <c r="B669" s="61" t="s">
        <v>342</v>
      </c>
      <c r="C669" s="43" t="s">
        <v>279</v>
      </c>
      <c r="D669" s="43" t="s">
        <v>276</v>
      </c>
      <c r="E669" s="43" t="s">
        <v>353</v>
      </c>
      <c r="F669" s="43" t="s">
        <v>347</v>
      </c>
      <c r="G669" s="43">
        <v>0</v>
      </c>
      <c r="H669" s="53">
        <v>0.35208165465517205</v>
      </c>
      <c r="I669" s="43">
        <v>743</v>
      </c>
      <c r="J669" s="53">
        <v>7.1339173967459368E-2</v>
      </c>
      <c r="K669" s="58">
        <f>--(H669&gt;='01_PARAMETERS'!$B$7)</f>
        <v>0</v>
      </c>
      <c r="L669" s="58" t="str">
        <f>IF(J669&gt;='01_PARAMETERS'!$B$8,"P656",IF(J669&gt;=0.7,"P657",IF(J669&gt;=0.4,"P658","P659")))</f>
        <v>P659</v>
      </c>
      <c r="M669" s="58" t="str">
        <f>IF(AND(H669&gt;='01_PARAMETERS'!$B$7,F669="High-potential omnichannel"),"Hybrid sequence",IF(H669&gt;='01_PARAMETERS'!$B$7,"Remote call",IF(J669&gt;=0.7,"Approved email","Monitor")))</f>
        <v>Monitor</v>
      </c>
      <c r="N669" s="58" t="str">
        <f t="shared" si="10"/>
        <v>Low</v>
      </c>
      <c r="O669" s="73" t="str">
        <f>IF(OR(L669="P656",AND(H669&gt;=0.7,G669=0)),"REVIEW","STANDARD")</f>
        <v>STANDARD</v>
      </c>
    </row>
    <row r="670" spans="1:15">
      <c r="A670" s="42" t="s">
        <v>1006</v>
      </c>
      <c r="B670" s="61" t="s">
        <v>342</v>
      </c>
      <c r="C670" s="43" t="s">
        <v>264</v>
      </c>
      <c r="D670" s="43" t="s">
        <v>263</v>
      </c>
      <c r="E670" s="43" t="s">
        <v>349</v>
      </c>
      <c r="F670" s="43" t="s">
        <v>350</v>
      </c>
      <c r="G670" s="43">
        <v>0</v>
      </c>
      <c r="H670" s="53">
        <v>0.5922531760426113</v>
      </c>
      <c r="I670" s="43">
        <v>552</v>
      </c>
      <c r="J670" s="53">
        <v>0.31038798498122655</v>
      </c>
      <c r="K670" s="58">
        <f>--(H670&gt;='01_PARAMETERS'!$B$7)</f>
        <v>0</v>
      </c>
      <c r="L670" s="58" t="str">
        <f>IF(J670&gt;='01_PARAMETERS'!$B$8,"P657",IF(J670&gt;=0.7,"P658",IF(J670&gt;=0.4,"P659","P660")))</f>
        <v>P660</v>
      </c>
      <c r="M670" s="58" t="str">
        <f>IF(AND(H670&gt;='01_PARAMETERS'!$B$7,F670="High-potential omnichannel"),"Hybrid sequence",IF(H670&gt;='01_PARAMETERS'!$B$7,"Remote call",IF(J670&gt;=0.7,"Approved email","Monitor")))</f>
        <v>Monitor</v>
      </c>
      <c r="N670" s="58" t="str">
        <f t="shared" si="10"/>
        <v>Medium</v>
      </c>
      <c r="O670" s="73" t="str">
        <f>IF(OR(L670="P657",AND(H670&gt;=0.7,G670=0)),"REVIEW","STANDARD")</f>
        <v>STANDARD</v>
      </c>
    </row>
    <row r="671" spans="1:15">
      <c r="A671" s="42" t="s">
        <v>1007</v>
      </c>
      <c r="B671" s="61" t="s">
        <v>342</v>
      </c>
      <c r="C671" s="43" t="s">
        <v>291</v>
      </c>
      <c r="D671" s="43" t="s">
        <v>286</v>
      </c>
      <c r="E671" s="43" t="s">
        <v>353</v>
      </c>
      <c r="F671" s="43" t="s">
        <v>347</v>
      </c>
      <c r="G671" s="43">
        <v>0</v>
      </c>
      <c r="H671" s="53">
        <v>0.51507242224038852</v>
      </c>
      <c r="I671" s="43">
        <v>641</v>
      </c>
      <c r="J671" s="53">
        <v>0.19899874843554444</v>
      </c>
      <c r="K671" s="58">
        <f>--(H671&gt;='01_PARAMETERS'!$B$7)</f>
        <v>0</v>
      </c>
      <c r="L671" s="58" t="str">
        <f>IF(J671&gt;='01_PARAMETERS'!$B$8,"P658",IF(J671&gt;=0.7,"P659",IF(J671&gt;=0.4,"P660","P661")))</f>
        <v>P661</v>
      </c>
      <c r="M671" s="58" t="str">
        <f>IF(AND(H671&gt;='01_PARAMETERS'!$B$7,F671="High-potential omnichannel"),"Hybrid sequence",IF(H671&gt;='01_PARAMETERS'!$B$7,"Remote call",IF(J671&gt;=0.7,"Approved email","Monitor")))</f>
        <v>Monitor</v>
      </c>
      <c r="N671" s="58" t="str">
        <f t="shared" si="10"/>
        <v>Medium</v>
      </c>
      <c r="O671" s="73" t="str">
        <f>IF(OR(L671="P658",AND(H671&gt;=0.7,G671=0)),"REVIEW","STANDARD")</f>
        <v>STANDARD</v>
      </c>
    </row>
    <row r="672" spans="1:15">
      <c r="A672" s="42" t="s">
        <v>1008</v>
      </c>
      <c r="B672" s="61" t="s">
        <v>342</v>
      </c>
      <c r="C672" s="43" t="s">
        <v>292</v>
      </c>
      <c r="D672" s="43" t="s">
        <v>286</v>
      </c>
      <c r="E672" s="43" t="s">
        <v>346</v>
      </c>
      <c r="F672" s="43" t="s">
        <v>344</v>
      </c>
      <c r="G672" s="43">
        <v>1</v>
      </c>
      <c r="H672" s="53">
        <v>0.88028724729117103</v>
      </c>
      <c r="I672" s="43">
        <v>108</v>
      </c>
      <c r="J672" s="53">
        <v>0.86608260325406761</v>
      </c>
      <c r="K672" s="58">
        <f>--(H672&gt;='01_PARAMETERS'!$B$7)</f>
        <v>1</v>
      </c>
      <c r="L672" s="58" t="str">
        <f>IF(J672&gt;='01_PARAMETERS'!$B$8,"P659",IF(J672&gt;=0.7,"P660",IF(J672&gt;=0.4,"P661","P662")))</f>
        <v>P660</v>
      </c>
      <c r="M672" s="58" t="str">
        <f>IF(AND(H672&gt;='01_PARAMETERS'!$B$7,F672="High-potential omnichannel"),"Hybrid sequence",IF(H672&gt;='01_PARAMETERS'!$B$7,"Remote call",IF(J672&gt;=0.7,"Approved email","Monitor")))</f>
        <v>Remote call</v>
      </c>
      <c r="N672" s="58" t="str">
        <f t="shared" si="10"/>
        <v>Very high</v>
      </c>
      <c r="O672" s="73" t="str">
        <f>IF(OR(L672="P659",AND(H672&gt;=0.7,G672=0)),"REVIEW","STANDARD")</f>
        <v>STANDARD</v>
      </c>
    </row>
    <row r="673" spans="1:15">
      <c r="A673" s="42" t="s">
        <v>1009</v>
      </c>
      <c r="B673" s="61" t="s">
        <v>342</v>
      </c>
      <c r="C673" s="43" t="s">
        <v>306</v>
      </c>
      <c r="D673" s="43" t="s">
        <v>303</v>
      </c>
      <c r="E673" s="43" t="s">
        <v>353</v>
      </c>
      <c r="F673" s="43" t="s">
        <v>347</v>
      </c>
      <c r="G673" s="43">
        <v>1</v>
      </c>
      <c r="H673" s="53">
        <v>0.67727206036373222</v>
      </c>
      <c r="I673" s="43">
        <v>441</v>
      </c>
      <c r="J673" s="53">
        <v>0.44931163954943676</v>
      </c>
      <c r="K673" s="58">
        <f>--(H673&gt;='01_PARAMETERS'!$B$7)</f>
        <v>0</v>
      </c>
      <c r="L673" s="58" t="str">
        <f>IF(J673&gt;='01_PARAMETERS'!$B$8,"P660",IF(J673&gt;=0.7,"P661",IF(J673&gt;=0.4,"P662","P663")))</f>
        <v>P662</v>
      </c>
      <c r="M673" s="58" t="str">
        <f>IF(AND(H673&gt;='01_PARAMETERS'!$B$7,F673="High-potential omnichannel"),"Hybrid sequence",IF(H673&gt;='01_PARAMETERS'!$B$7,"Remote call",IF(J673&gt;=0.7,"Approved email","Monitor")))</f>
        <v>Monitor</v>
      </c>
      <c r="N673" s="58" t="str">
        <f t="shared" si="10"/>
        <v>High</v>
      </c>
      <c r="O673" s="73" t="str">
        <f>IF(OR(L673="P660",AND(H673&gt;=0.7,G673=0)),"REVIEW","STANDARD")</f>
        <v>STANDARD</v>
      </c>
    </row>
    <row r="674" spans="1:15">
      <c r="A674" s="42" t="s">
        <v>1010</v>
      </c>
      <c r="B674" s="61" t="s">
        <v>342</v>
      </c>
      <c r="C674" s="43" t="s">
        <v>306</v>
      </c>
      <c r="D674" s="43" t="s">
        <v>303</v>
      </c>
      <c r="E674" s="43" t="s">
        <v>353</v>
      </c>
      <c r="F674" s="43" t="s">
        <v>344</v>
      </c>
      <c r="G674" s="43">
        <v>1</v>
      </c>
      <c r="H674" s="53">
        <v>0.54434104160157981</v>
      </c>
      <c r="I674" s="43">
        <v>611</v>
      </c>
      <c r="J674" s="53">
        <v>0.23654568210262827</v>
      </c>
      <c r="K674" s="58">
        <f>--(H674&gt;='01_PARAMETERS'!$B$7)</f>
        <v>0</v>
      </c>
      <c r="L674" s="58" t="str">
        <f>IF(J674&gt;='01_PARAMETERS'!$B$8,"P661",IF(J674&gt;=0.7,"P662",IF(J674&gt;=0.4,"P663","P664")))</f>
        <v>P664</v>
      </c>
      <c r="M674" s="58" t="str">
        <f>IF(AND(H674&gt;='01_PARAMETERS'!$B$7,F674="High-potential omnichannel"),"Hybrid sequence",IF(H674&gt;='01_PARAMETERS'!$B$7,"Remote call",IF(J674&gt;=0.7,"Approved email","Monitor")))</f>
        <v>Monitor</v>
      </c>
      <c r="N674" s="58" t="str">
        <f t="shared" si="10"/>
        <v>Medium</v>
      </c>
      <c r="O674" s="73" t="str">
        <f>IF(OR(L674="P661",AND(H674&gt;=0.7,G674=0)),"REVIEW","STANDARD")</f>
        <v>STANDARD</v>
      </c>
    </row>
    <row r="675" spans="1:15">
      <c r="A675" s="42" t="s">
        <v>1011</v>
      </c>
      <c r="B675" s="61" t="s">
        <v>342</v>
      </c>
      <c r="C675" s="43" t="s">
        <v>310</v>
      </c>
      <c r="D675" s="43" t="s">
        <v>308</v>
      </c>
      <c r="E675" s="43" t="s">
        <v>353</v>
      </c>
      <c r="F675" s="43" t="s">
        <v>347</v>
      </c>
      <c r="G675" s="43">
        <v>0</v>
      </c>
      <c r="H675" s="53">
        <v>0.62917968888715192</v>
      </c>
      <c r="I675" s="43">
        <v>510</v>
      </c>
      <c r="J675" s="53">
        <v>0.36295369211514394</v>
      </c>
      <c r="K675" s="58">
        <f>--(H675&gt;='01_PARAMETERS'!$B$7)</f>
        <v>0</v>
      </c>
      <c r="L675" s="58" t="str">
        <f>IF(J675&gt;='01_PARAMETERS'!$B$8,"P662",IF(J675&gt;=0.7,"P663",IF(J675&gt;=0.4,"P664","P665")))</f>
        <v>P665</v>
      </c>
      <c r="M675" s="58" t="str">
        <f>IF(AND(H675&gt;='01_PARAMETERS'!$B$7,F675="High-potential omnichannel"),"Hybrid sequence",IF(H675&gt;='01_PARAMETERS'!$B$7,"Remote call",IF(J675&gt;=0.7,"Approved email","Monitor")))</f>
        <v>Monitor</v>
      </c>
      <c r="N675" s="58" t="str">
        <f t="shared" si="10"/>
        <v>High</v>
      </c>
      <c r="O675" s="73" t="str">
        <f>IF(OR(L675="P662",AND(H675&gt;=0.7,G675=0)),"REVIEW","STANDARD")</f>
        <v>STANDARD</v>
      </c>
    </row>
    <row r="676" spans="1:15">
      <c r="A676" s="42" t="s">
        <v>1012</v>
      </c>
      <c r="B676" s="61" t="s">
        <v>342</v>
      </c>
      <c r="C676" s="43" t="s">
        <v>282</v>
      </c>
      <c r="D676" s="43" t="s">
        <v>281</v>
      </c>
      <c r="E676" s="43" t="s">
        <v>343</v>
      </c>
      <c r="F676" s="43" t="s">
        <v>347</v>
      </c>
      <c r="G676" s="43">
        <v>0</v>
      </c>
      <c r="H676" s="53">
        <v>0.29469817927657743</v>
      </c>
      <c r="I676" s="43">
        <v>764</v>
      </c>
      <c r="J676" s="53">
        <v>4.5056320400500671E-2</v>
      </c>
      <c r="K676" s="58">
        <f>--(H676&gt;='01_PARAMETERS'!$B$7)</f>
        <v>0</v>
      </c>
      <c r="L676" s="58" t="str">
        <f>IF(J676&gt;='01_PARAMETERS'!$B$8,"P663",IF(J676&gt;=0.7,"P664",IF(J676&gt;=0.4,"P665","P666")))</f>
        <v>P666</v>
      </c>
      <c r="M676" s="58" t="str">
        <f>IF(AND(H676&gt;='01_PARAMETERS'!$B$7,F676="High-potential omnichannel"),"Hybrid sequence",IF(H676&gt;='01_PARAMETERS'!$B$7,"Remote call",IF(J676&gt;=0.7,"Approved email","Monitor")))</f>
        <v>Monitor</v>
      </c>
      <c r="N676" s="58" t="str">
        <f t="shared" si="10"/>
        <v>Low</v>
      </c>
      <c r="O676" s="73" t="str">
        <f>IF(OR(L676="P663",AND(H676&gt;=0.7,G676=0)),"REVIEW","STANDARD")</f>
        <v>STANDARD</v>
      </c>
    </row>
    <row r="677" spans="1:15">
      <c r="A677" s="42" t="s">
        <v>1013</v>
      </c>
      <c r="B677" s="61" t="s">
        <v>342</v>
      </c>
      <c r="C677" s="43" t="s">
        <v>269</v>
      </c>
      <c r="D677" s="43" t="s">
        <v>270</v>
      </c>
      <c r="E677" s="43" t="s">
        <v>369</v>
      </c>
      <c r="F677" s="43" t="s">
        <v>347</v>
      </c>
      <c r="G677" s="43">
        <v>0</v>
      </c>
      <c r="H677" s="53">
        <v>0.78461713198044858</v>
      </c>
      <c r="I677" s="43">
        <v>283</v>
      </c>
      <c r="J677" s="53">
        <v>0.64705882352941169</v>
      </c>
      <c r="K677" s="58">
        <f>--(H677&gt;='01_PARAMETERS'!$B$7)</f>
        <v>1</v>
      </c>
      <c r="L677" s="58" t="str">
        <f>IF(J677&gt;='01_PARAMETERS'!$B$8,"P664",IF(J677&gt;=0.7,"P665",IF(J677&gt;=0.4,"P666","P667")))</f>
        <v>P666</v>
      </c>
      <c r="M677" s="58" t="str">
        <f>IF(AND(H677&gt;='01_PARAMETERS'!$B$7,F677="High-potential omnichannel"),"Hybrid sequence",IF(H677&gt;='01_PARAMETERS'!$B$7,"Remote call",IF(J677&gt;=0.7,"Approved email","Monitor")))</f>
        <v>Remote call</v>
      </c>
      <c r="N677" s="58" t="str">
        <f t="shared" si="10"/>
        <v>High</v>
      </c>
      <c r="O677" s="73" t="str">
        <f>IF(OR(L677="P664",AND(H677&gt;=0.7,G677=0)),"REVIEW","STANDARD")</f>
        <v>REVIEW</v>
      </c>
    </row>
    <row r="678" spans="1:15">
      <c r="A678" s="42" t="s">
        <v>1014</v>
      </c>
      <c r="B678" s="61" t="s">
        <v>342</v>
      </c>
      <c r="C678" s="43" t="s">
        <v>277</v>
      </c>
      <c r="D678" s="43" t="s">
        <v>276</v>
      </c>
      <c r="E678" s="43" t="s">
        <v>349</v>
      </c>
      <c r="F678" s="43" t="s">
        <v>350</v>
      </c>
      <c r="G678" s="43">
        <v>1</v>
      </c>
      <c r="H678" s="53">
        <v>0.78167676483686011</v>
      </c>
      <c r="I678" s="43">
        <v>287</v>
      </c>
      <c r="J678" s="53">
        <v>0.64205256570713387</v>
      </c>
      <c r="K678" s="58">
        <f>--(H678&gt;='01_PARAMETERS'!$B$7)</f>
        <v>1</v>
      </c>
      <c r="L678" s="58" t="str">
        <f>IF(J678&gt;='01_PARAMETERS'!$B$8,"P665",IF(J678&gt;=0.7,"P666",IF(J678&gt;=0.4,"P667","P668")))</f>
        <v>P667</v>
      </c>
      <c r="M678" s="58" t="str">
        <f>IF(AND(H678&gt;='01_PARAMETERS'!$B$7,F678="High-potential omnichannel"),"Hybrid sequence",IF(H678&gt;='01_PARAMETERS'!$B$7,"Remote call",IF(J678&gt;=0.7,"Approved email","Monitor")))</f>
        <v>Hybrid sequence</v>
      </c>
      <c r="N678" s="58" t="str">
        <f t="shared" si="10"/>
        <v>High</v>
      </c>
      <c r="O678" s="73" t="str">
        <f>IF(OR(L678="P665",AND(H678&gt;=0.7,G678=0)),"REVIEW","STANDARD")</f>
        <v>STANDARD</v>
      </c>
    </row>
    <row r="679" spans="1:15">
      <c r="A679" s="42" t="s">
        <v>1015</v>
      </c>
      <c r="B679" s="61" t="s">
        <v>342</v>
      </c>
      <c r="C679" s="43" t="s">
        <v>299</v>
      </c>
      <c r="D679" s="43" t="s">
        <v>298</v>
      </c>
      <c r="E679" s="43" t="s">
        <v>369</v>
      </c>
      <c r="F679" s="43" t="s">
        <v>344</v>
      </c>
      <c r="G679" s="43">
        <v>1</v>
      </c>
      <c r="H679" s="53">
        <v>0.96905418892998041</v>
      </c>
      <c r="I679" s="43">
        <v>2</v>
      </c>
      <c r="J679" s="53">
        <v>0.99874843554443049</v>
      </c>
      <c r="K679" s="58">
        <f>--(H679&gt;='01_PARAMETERS'!$B$7)</f>
        <v>1</v>
      </c>
      <c r="L679" s="58" t="str">
        <f>IF(J679&gt;='01_PARAMETERS'!$B$8,"P666",IF(J679&gt;=0.7,"P667",IF(J679&gt;=0.4,"P668","P669")))</f>
        <v>P666</v>
      </c>
      <c r="M679" s="58" t="str">
        <f>IF(AND(H679&gt;='01_PARAMETERS'!$B$7,F679="High-potential omnichannel"),"Hybrid sequence",IF(H679&gt;='01_PARAMETERS'!$B$7,"Remote call",IF(J679&gt;=0.7,"Approved email","Monitor")))</f>
        <v>Remote call</v>
      </c>
      <c r="N679" s="58" t="str">
        <f t="shared" si="10"/>
        <v>Very high</v>
      </c>
      <c r="O679" s="73" t="str">
        <f>IF(OR(L679="P666",AND(H679&gt;=0.7,G679=0)),"REVIEW","STANDARD")</f>
        <v>REVIEW</v>
      </c>
    </row>
    <row r="680" spans="1:15">
      <c r="A680" s="42" t="s">
        <v>1016</v>
      </c>
      <c r="B680" s="61" t="s">
        <v>342</v>
      </c>
      <c r="C680" s="43" t="s">
        <v>262</v>
      </c>
      <c r="D680" s="43" t="s">
        <v>263</v>
      </c>
      <c r="E680" s="43" t="s">
        <v>343</v>
      </c>
      <c r="F680" s="43" t="s">
        <v>350</v>
      </c>
      <c r="G680" s="43">
        <v>1</v>
      </c>
      <c r="H680" s="53">
        <v>0.83917218385217818</v>
      </c>
      <c r="I680" s="43">
        <v>179</v>
      </c>
      <c r="J680" s="53">
        <v>0.77722152690863577</v>
      </c>
      <c r="K680" s="58">
        <f>--(H680&gt;='01_PARAMETERS'!$B$7)</f>
        <v>1</v>
      </c>
      <c r="L680" s="58" t="str">
        <f>IF(J680&gt;='01_PARAMETERS'!$B$8,"P667",IF(J680&gt;=0.7,"P668",IF(J680&gt;=0.4,"P669","P670")))</f>
        <v>P668</v>
      </c>
      <c r="M680" s="58" t="str">
        <f>IF(AND(H680&gt;='01_PARAMETERS'!$B$7,F680="High-potential omnichannel"),"Hybrid sequence",IF(H680&gt;='01_PARAMETERS'!$B$7,"Remote call",IF(J680&gt;=0.7,"Approved email","Monitor")))</f>
        <v>Hybrid sequence</v>
      </c>
      <c r="N680" s="58" t="str">
        <f t="shared" si="10"/>
        <v>Very high</v>
      </c>
      <c r="O680" s="73" t="str">
        <f>IF(OR(L680="P667",AND(H680&gt;=0.7,G680=0)),"REVIEW","STANDARD")</f>
        <v>STANDARD</v>
      </c>
    </row>
    <row r="681" spans="1:15">
      <c r="A681" s="42" t="s">
        <v>1017</v>
      </c>
      <c r="B681" s="61" t="s">
        <v>342</v>
      </c>
      <c r="C681" s="43" t="s">
        <v>306</v>
      </c>
      <c r="D681" s="43" t="s">
        <v>303</v>
      </c>
      <c r="E681" s="43" t="s">
        <v>349</v>
      </c>
      <c r="F681" s="43" t="s">
        <v>344</v>
      </c>
      <c r="G681" s="43">
        <v>1</v>
      </c>
      <c r="H681" s="53">
        <v>0.68149452354117446</v>
      </c>
      <c r="I681" s="43">
        <v>436</v>
      </c>
      <c r="J681" s="53">
        <v>0.45556946182728408</v>
      </c>
      <c r="K681" s="58">
        <f>--(H681&gt;='01_PARAMETERS'!$B$7)</f>
        <v>0</v>
      </c>
      <c r="L681" s="58" t="str">
        <f>IF(J681&gt;='01_PARAMETERS'!$B$8,"P668",IF(J681&gt;=0.7,"P669",IF(J681&gt;=0.4,"P670","P671")))</f>
        <v>P670</v>
      </c>
      <c r="M681" s="58" t="str">
        <f>IF(AND(H681&gt;='01_PARAMETERS'!$B$7,F681="High-potential omnichannel"),"Hybrid sequence",IF(H681&gt;='01_PARAMETERS'!$B$7,"Remote call",IF(J681&gt;=0.7,"Approved email","Monitor")))</f>
        <v>Monitor</v>
      </c>
      <c r="N681" s="58" t="str">
        <f t="shared" si="10"/>
        <v>High</v>
      </c>
      <c r="O681" s="73" t="str">
        <f>IF(OR(L681="P668",AND(H681&gt;=0.7,G681=0)),"REVIEW","STANDARD")</f>
        <v>STANDARD</v>
      </c>
    </row>
    <row r="682" spans="1:15">
      <c r="A682" s="42" t="s">
        <v>1018</v>
      </c>
      <c r="B682" s="61" t="s">
        <v>342</v>
      </c>
      <c r="C682" s="43" t="s">
        <v>299</v>
      </c>
      <c r="D682" s="43" t="s">
        <v>298</v>
      </c>
      <c r="E682" s="43" t="s">
        <v>349</v>
      </c>
      <c r="F682" s="43" t="s">
        <v>350</v>
      </c>
      <c r="G682" s="43">
        <v>1</v>
      </c>
      <c r="H682" s="53">
        <v>0.8747178203949173</v>
      </c>
      <c r="I682" s="43">
        <v>118</v>
      </c>
      <c r="J682" s="53">
        <v>0.85356695869837296</v>
      </c>
      <c r="K682" s="58">
        <f>--(H682&gt;='01_PARAMETERS'!$B$7)</f>
        <v>1</v>
      </c>
      <c r="L682" s="58" t="str">
        <f>IF(J682&gt;='01_PARAMETERS'!$B$8,"P669",IF(J682&gt;=0.7,"P670",IF(J682&gt;=0.4,"P671","P672")))</f>
        <v>P670</v>
      </c>
      <c r="M682" s="58" t="str">
        <f>IF(AND(H682&gt;='01_PARAMETERS'!$B$7,F682="High-potential omnichannel"),"Hybrid sequence",IF(H682&gt;='01_PARAMETERS'!$B$7,"Remote call",IF(J682&gt;=0.7,"Approved email","Monitor")))</f>
        <v>Hybrid sequence</v>
      </c>
      <c r="N682" s="58" t="str">
        <f t="shared" si="10"/>
        <v>Very high</v>
      </c>
      <c r="O682" s="73" t="str">
        <f>IF(OR(L682="P669",AND(H682&gt;=0.7,G682=0)),"REVIEW","STANDARD")</f>
        <v>STANDARD</v>
      </c>
    </row>
    <row r="683" spans="1:15">
      <c r="A683" s="42" t="s">
        <v>1019</v>
      </c>
      <c r="B683" s="61" t="s">
        <v>342</v>
      </c>
      <c r="C683" s="43" t="s">
        <v>279</v>
      </c>
      <c r="D683" s="43" t="s">
        <v>276</v>
      </c>
      <c r="E683" s="43" t="s">
        <v>353</v>
      </c>
      <c r="F683" s="43" t="s">
        <v>344</v>
      </c>
      <c r="G683" s="43">
        <v>1</v>
      </c>
      <c r="H683" s="53">
        <v>0.45243468459428055</v>
      </c>
      <c r="I683" s="43">
        <v>686</v>
      </c>
      <c r="J683" s="53">
        <v>0.14267834793491863</v>
      </c>
      <c r="K683" s="58">
        <f>--(H683&gt;='01_PARAMETERS'!$B$7)</f>
        <v>0</v>
      </c>
      <c r="L683" s="58" t="str">
        <f>IF(J683&gt;='01_PARAMETERS'!$B$8,"P670",IF(J683&gt;=0.7,"P671",IF(J683&gt;=0.4,"P672","P673")))</f>
        <v>P673</v>
      </c>
      <c r="M683" s="58" t="str">
        <f>IF(AND(H683&gt;='01_PARAMETERS'!$B$7,F683="High-potential omnichannel"),"Hybrid sequence",IF(H683&gt;='01_PARAMETERS'!$B$7,"Remote call",IF(J683&gt;=0.7,"Approved email","Monitor")))</f>
        <v>Monitor</v>
      </c>
      <c r="N683" s="58" t="str">
        <f t="shared" si="10"/>
        <v>Medium</v>
      </c>
      <c r="O683" s="73" t="str">
        <f>IF(OR(L683="P670",AND(H683&gt;=0.7,G683=0)),"REVIEW","STANDARD")</f>
        <v>STANDARD</v>
      </c>
    </row>
    <row r="684" spans="1:15">
      <c r="A684" s="42" t="s">
        <v>1020</v>
      </c>
      <c r="B684" s="61" t="s">
        <v>342</v>
      </c>
      <c r="C684" s="43" t="s">
        <v>288</v>
      </c>
      <c r="D684" s="43" t="s">
        <v>286</v>
      </c>
      <c r="E684" s="43" t="s">
        <v>346</v>
      </c>
      <c r="F684" s="43" t="s">
        <v>344</v>
      </c>
      <c r="G684" s="43">
        <v>1</v>
      </c>
      <c r="H684" s="53">
        <v>0.83533525802199238</v>
      </c>
      <c r="I684" s="43">
        <v>185</v>
      </c>
      <c r="J684" s="53">
        <v>0.76971214017521905</v>
      </c>
      <c r="K684" s="58">
        <f>--(H684&gt;='01_PARAMETERS'!$B$7)</f>
        <v>1</v>
      </c>
      <c r="L684" s="58" t="str">
        <f>IF(J684&gt;='01_PARAMETERS'!$B$8,"P671",IF(J684&gt;=0.7,"P672",IF(J684&gt;=0.4,"P673","P674")))</f>
        <v>P672</v>
      </c>
      <c r="M684" s="58" t="str">
        <f>IF(AND(H684&gt;='01_PARAMETERS'!$B$7,F684="High-potential omnichannel"),"Hybrid sequence",IF(H684&gt;='01_PARAMETERS'!$B$7,"Remote call",IF(J684&gt;=0.7,"Approved email","Monitor")))</f>
        <v>Remote call</v>
      </c>
      <c r="N684" s="58" t="str">
        <f t="shared" si="10"/>
        <v>Very high</v>
      </c>
      <c r="O684" s="73" t="str">
        <f>IF(OR(L684="P671",AND(H684&gt;=0.7,G684=0)),"REVIEW","STANDARD")</f>
        <v>STANDARD</v>
      </c>
    </row>
    <row r="685" spans="1:15">
      <c r="A685" s="42" t="s">
        <v>1021</v>
      </c>
      <c r="B685" s="61" t="s">
        <v>342</v>
      </c>
      <c r="C685" s="43" t="s">
        <v>285</v>
      </c>
      <c r="D685" s="43" t="s">
        <v>286</v>
      </c>
      <c r="E685" s="43" t="s">
        <v>349</v>
      </c>
      <c r="F685" s="43" t="s">
        <v>344</v>
      </c>
      <c r="G685" s="43">
        <v>1</v>
      </c>
      <c r="H685" s="53">
        <v>0.72957302904597088</v>
      </c>
      <c r="I685" s="43">
        <v>363</v>
      </c>
      <c r="J685" s="53">
        <v>0.54693366708385482</v>
      </c>
      <c r="K685" s="58">
        <f>--(H685&gt;='01_PARAMETERS'!$B$7)</f>
        <v>1</v>
      </c>
      <c r="L685" s="58" t="str">
        <f>IF(J685&gt;='01_PARAMETERS'!$B$8,"P672",IF(J685&gt;=0.7,"P673",IF(J685&gt;=0.4,"P674","P675")))</f>
        <v>P674</v>
      </c>
      <c r="M685" s="58" t="str">
        <f>IF(AND(H685&gt;='01_PARAMETERS'!$B$7,F685="High-potential omnichannel"),"Hybrid sequence",IF(H685&gt;='01_PARAMETERS'!$B$7,"Remote call",IF(J685&gt;=0.7,"Approved email","Monitor")))</f>
        <v>Remote call</v>
      </c>
      <c r="N685" s="58" t="str">
        <f t="shared" si="10"/>
        <v>High</v>
      </c>
      <c r="O685" s="73" t="str">
        <f>IF(OR(L685="P672",AND(H685&gt;=0.7,G685=0)),"REVIEW","STANDARD")</f>
        <v>STANDARD</v>
      </c>
    </row>
    <row r="686" spans="1:15">
      <c r="A686" s="42" t="s">
        <v>1022</v>
      </c>
      <c r="B686" s="61" t="s">
        <v>342</v>
      </c>
      <c r="C686" s="43" t="s">
        <v>278</v>
      </c>
      <c r="D686" s="43" t="s">
        <v>276</v>
      </c>
      <c r="E686" s="43" t="s">
        <v>346</v>
      </c>
      <c r="F686" s="43" t="s">
        <v>344</v>
      </c>
      <c r="G686" s="43">
        <v>0</v>
      </c>
      <c r="H686" s="53">
        <v>0.61510098945812153</v>
      </c>
      <c r="I686" s="43">
        <v>531</v>
      </c>
      <c r="J686" s="53">
        <v>0.33667083854818525</v>
      </c>
      <c r="K686" s="58">
        <f>--(H686&gt;='01_PARAMETERS'!$B$7)</f>
        <v>0</v>
      </c>
      <c r="L686" s="58" t="str">
        <f>IF(J686&gt;='01_PARAMETERS'!$B$8,"P673",IF(J686&gt;=0.7,"P674",IF(J686&gt;=0.4,"P675","P676")))</f>
        <v>P676</v>
      </c>
      <c r="M686" s="58" t="str">
        <f>IF(AND(H686&gt;='01_PARAMETERS'!$B$7,F686="High-potential omnichannel"),"Hybrid sequence",IF(H686&gt;='01_PARAMETERS'!$B$7,"Remote call",IF(J686&gt;=0.7,"Approved email","Monitor")))</f>
        <v>Monitor</v>
      </c>
      <c r="N686" s="58" t="str">
        <f t="shared" si="10"/>
        <v>High</v>
      </c>
      <c r="O686" s="73" t="str">
        <f>IF(OR(L686="P673",AND(H686&gt;=0.7,G686=0)),"REVIEW","STANDARD")</f>
        <v>STANDARD</v>
      </c>
    </row>
    <row r="687" spans="1:15">
      <c r="A687" s="42" t="s">
        <v>1023</v>
      </c>
      <c r="B687" s="61" t="s">
        <v>342</v>
      </c>
      <c r="C687" s="43" t="s">
        <v>280</v>
      </c>
      <c r="D687" s="43" t="s">
        <v>281</v>
      </c>
      <c r="E687" s="43" t="s">
        <v>353</v>
      </c>
      <c r="F687" s="43" t="s">
        <v>344</v>
      </c>
      <c r="G687" s="43">
        <v>1</v>
      </c>
      <c r="H687" s="53">
        <v>0.63574177279902955</v>
      </c>
      <c r="I687" s="43">
        <v>499</v>
      </c>
      <c r="J687" s="53">
        <v>0.37672090112640799</v>
      </c>
      <c r="K687" s="58">
        <f>--(H687&gt;='01_PARAMETERS'!$B$7)</f>
        <v>0</v>
      </c>
      <c r="L687" s="58" t="str">
        <f>IF(J687&gt;='01_PARAMETERS'!$B$8,"P674",IF(J687&gt;=0.7,"P675",IF(J687&gt;=0.4,"P676","P677")))</f>
        <v>P677</v>
      </c>
      <c r="M687" s="58" t="str">
        <f>IF(AND(H687&gt;='01_PARAMETERS'!$B$7,F687="High-potential omnichannel"),"Hybrid sequence",IF(H687&gt;='01_PARAMETERS'!$B$7,"Remote call",IF(J687&gt;=0.7,"Approved email","Monitor")))</f>
        <v>Monitor</v>
      </c>
      <c r="N687" s="58" t="str">
        <f t="shared" si="10"/>
        <v>High</v>
      </c>
      <c r="O687" s="73" t="str">
        <f>IF(OR(L687="P674",AND(H687&gt;=0.7,G687=0)),"REVIEW","STANDARD")</f>
        <v>STANDARD</v>
      </c>
    </row>
    <row r="688" spans="1:15">
      <c r="A688" s="42" t="s">
        <v>1024</v>
      </c>
      <c r="B688" s="61" t="s">
        <v>342</v>
      </c>
      <c r="C688" s="43" t="s">
        <v>304</v>
      </c>
      <c r="D688" s="43" t="s">
        <v>303</v>
      </c>
      <c r="E688" s="43" t="s">
        <v>346</v>
      </c>
      <c r="F688" s="43" t="s">
        <v>347</v>
      </c>
      <c r="G688" s="43">
        <v>0</v>
      </c>
      <c r="H688" s="53">
        <v>0.1531596577933608</v>
      </c>
      <c r="I688" s="43">
        <v>793</v>
      </c>
      <c r="J688" s="53">
        <v>8.7609511889862324E-3</v>
      </c>
      <c r="K688" s="58">
        <f>--(H688&gt;='01_PARAMETERS'!$B$7)</f>
        <v>0</v>
      </c>
      <c r="L688" s="58" t="str">
        <f>IF(J688&gt;='01_PARAMETERS'!$B$8,"P675",IF(J688&gt;=0.7,"P676",IF(J688&gt;=0.4,"P677","P678")))</f>
        <v>P678</v>
      </c>
      <c r="M688" s="58" t="str">
        <f>IF(AND(H688&gt;='01_PARAMETERS'!$B$7,F688="High-potential omnichannel"),"Hybrid sequence",IF(H688&gt;='01_PARAMETERS'!$B$7,"Remote call",IF(J688&gt;=0.7,"Approved email","Monitor")))</f>
        <v>Monitor</v>
      </c>
      <c r="N688" s="58" t="str">
        <f t="shared" si="10"/>
        <v>Low</v>
      </c>
      <c r="O688" s="73" t="str">
        <f>IF(OR(L688="P675",AND(H688&gt;=0.7,G688=0)),"REVIEW","STANDARD")</f>
        <v>STANDARD</v>
      </c>
    </row>
    <row r="689" spans="1:15">
      <c r="A689" s="42" t="s">
        <v>1025</v>
      </c>
      <c r="B689" s="61" t="s">
        <v>342</v>
      </c>
      <c r="C689" s="43" t="s">
        <v>259</v>
      </c>
      <c r="D689" s="43" t="s">
        <v>244</v>
      </c>
      <c r="E689" s="43" t="s">
        <v>353</v>
      </c>
      <c r="F689" s="43" t="s">
        <v>347</v>
      </c>
      <c r="G689" s="43">
        <v>0</v>
      </c>
      <c r="H689" s="53">
        <v>0.66966384429780101</v>
      </c>
      <c r="I689" s="43">
        <v>454</v>
      </c>
      <c r="J689" s="53">
        <v>0.4330413016270338</v>
      </c>
      <c r="K689" s="58">
        <f>--(H689&gt;='01_PARAMETERS'!$B$7)</f>
        <v>0</v>
      </c>
      <c r="L689" s="58" t="str">
        <f>IF(J689&gt;='01_PARAMETERS'!$B$8,"P676",IF(J689&gt;=0.7,"P677",IF(J689&gt;=0.4,"P678","P679")))</f>
        <v>P678</v>
      </c>
      <c r="M689" s="58" t="str">
        <f>IF(AND(H689&gt;='01_PARAMETERS'!$B$7,F689="High-potential omnichannel"),"Hybrid sequence",IF(H689&gt;='01_PARAMETERS'!$B$7,"Remote call",IF(J689&gt;=0.7,"Approved email","Monitor")))</f>
        <v>Monitor</v>
      </c>
      <c r="N689" s="58" t="str">
        <f t="shared" si="10"/>
        <v>High</v>
      </c>
      <c r="O689" s="73" t="str">
        <f>IF(OR(L689="P676",AND(H689&gt;=0.7,G689=0)),"REVIEW","STANDARD")</f>
        <v>STANDARD</v>
      </c>
    </row>
    <row r="690" spans="1:15">
      <c r="A690" s="42" t="s">
        <v>1026</v>
      </c>
      <c r="B690" s="61" t="s">
        <v>342</v>
      </c>
      <c r="C690" s="43" t="s">
        <v>285</v>
      </c>
      <c r="D690" s="43" t="s">
        <v>286</v>
      </c>
      <c r="E690" s="43" t="s">
        <v>349</v>
      </c>
      <c r="F690" s="43" t="s">
        <v>344</v>
      </c>
      <c r="G690" s="43">
        <v>1</v>
      </c>
      <c r="H690" s="53">
        <v>0.64179226147972979</v>
      </c>
      <c r="I690" s="43">
        <v>490</v>
      </c>
      <c r="J690" s="53">
        <v>0.38798498122653313</v>
      </c>
      <c r="K690" s="58">
        <f>--(H690&gt;='01_PARAMETERS'!$B$7)</f>
        <v>0</v>
      </c>
      <c r="L690" s="58" t="str">
        <f>IF(J690&gt;='01_PARAMETERS'!$B$8,"P677",IF(J690&gt;=0.7,"P678",IF(J690&gt;=0.4,"P679","P680")))</f>
        <v>P680</v>
      </c>
      <c r="M690" s="58" t="str">
        <f>IF(AND(H690&gt;='01_PARAMETERS'!$B$7,F690="High-potential omnichannel"),"Hybrid sequence",IF(H690&gt;='01_PARAMETERS'!$B$7,"Remote call",IF(J690&gt;=0.7,"Approved email","Monitor")))</f>
        <v>Monitor</v>
      </c>
      <c r="N690" s="58" t="str">
        <f t="shared" si="10"/>
        <v>High</v>
      </c>
      <c r="O690" s="73" t="str">
        <f>IF(OR(L690="P677",AND(H690&gt;=0.7,G690=0)),"REVIEW","STANDARD")</f>
        <v>STANDARD</v>
      </c>
    </row>
    <row r="691" spans="1:15">
      <c r="A691" s="42" t="s">
        <v>1027</v>
      </c>
      <c r="B691" s="61" t="s">
        <v>342</v>
      </c>
      <c r="C691" s="43" t="s">
        <v>271</v>
      </c>
      <c r="D691" s="43" t="s">
        <v>270</v>
      </c>
      <c r="E691" s="43" t="s">
        <v>349</v>
      </c>
      <c r="F691" s="43" t="s">
        <v>347</v>
      </c>
      <c r="G691" s="43">
        <v>0</v>
      </c>
      <c r="H691" s="53">
        <v>0.59694718020350102</v>
      </c>
      <c r="I691" s="43">
        <v>549</v>
      </c>
      <c r="J691" s="53">
        <v>0.31414267834793497</v>
      </c>
      <c r="K691" s="58">
        <f>--(H691&gt;='01_PARAMETERS'!$B$7)</f>
        <v>0</v>
      </c>
      <c r="L691" s="58" t="str">
        <f>IF(J691&gt;='01_PARAMETERS'!$B$8,"P678",IF(J691&gt;=0.7,"P679",IF(J691&gt;=0.4,"P680","P681")))</f>
        <v>P681</v>
      </c>
      <c r="M691" s="58" t="str">
        <f>IF(AND(H691&gt;='01_PARAMETERS'!$B$7,F691="High-potential omnichannel"),"Hybrid sequence",IF(H691&gt;='01_PARAMETERS'!$B$7,"Remote call",IF(J691&gt;=0.7,"Approved email","Monitor")))</f>
        <v>Monitor</v>
      </c>
      <c r="N691" s="58" t="str">
        <f t="shared" si="10"/>
        <v>Medium</v>
      </c>
      <c r="O691" s="73" t="str">
        <f>IF(OR(L691="P678",AND(H691&gt;=0.7,G691=0)),"REVIEW","STANDARD")</f>
        <v>STANDARD</v>
      </c>
    </row>
    <row r="692" spans="1:15">
      <c r="A692" s="42" t="s">
        <v>1028</v>
      </c>
      <c r="B692" s="61" t="s">
        <v>342</v>
      </c>
      <c r="C692" s="43" t="s">
        <v>264</v>
      </c>
      <c r="D692" s="43" t="s">
        <v>263</v>
      </c>
      <c r="E692" s="43" t="s">
        <v>346</v>
      </c>
      <c r="F692" s="43" t="s">
        <v>344</v>
      </c>
      <c r="G692" s="43">
        <v>0</v>
      </c>
      <c r="H692" s="53">
        <v>0.24374909078965659</v>
      </c>
      <c r="I692" s="43">
        <v>776</v>
      </c>
      <c r="J692" s="53">
        <v>3.0037546933667114E-2</v>
      </c>
      <c r="K692" s="58">
        <f>--(H692&gt;='01_PARAMETERS'!$B$7)</f>
        <v>0</v>
      </c>
      <c r="L692" s="58" t="str">
        <f>IF(J692&gt;='01_PARAMETERS'!$B$8,"P679",IF(J692&gt;=0.7,"P680",IF(J692&gt;=0.4,"P681","P682")))</f>
        <v>P682</v>
      </c>
      <c r="M692" s="58" t="str">
        <f>IF(AND(H692&gt;='01_PARAMETERS'!$B$7,F692="High-potential omnichannel"),"Hybrid sequence",IF(H692&gt;='01_PARAMETERS'!$B$7,"Remote call",IF(J692&gt;=0.7,"Approved email","Monitor")))</f>
        <v>Monitor</v>
      </c>
      <c r="N692" s="58" t="str">
        <f t="shared" si="10"/>
        <v>Low</v>
      </c>
      <c r="O692" s="73" t="str">
        <f>IF(OR(L692="P679",AND(H692&gt;=0.7,G692=0)),"REVIEW","STANDARD")</f>
        <v>STANDARD</v>
      </c>
    </row>
    <row r="693" spans="1:15">
      <c r="A693" s="42" t="s">
        <v>1029</v>
      </c>
      <c r="B693" s="61" t="s">
        <v>342</v>
      </c>
      <c r="C693" s="43" t="s">
        <v>262</v>
      </c>
      <c r="D693" s="43" t="s">
        <v>263</v>
      </c>
      <c r="E693" s="43" t="s">
        <v>343</v>
      </c>
      <c r="F693" s="43" t="s">
        <v>344</v>
      </c>
      <c r="G693" s="43">
        <v>1</v>
      </c>
      <c r="H693" s="53">
        <v>0.83294243676540847</v>
      </c>
      <c r="I693" s="43">
        <v>189</v>
      </c>
      <c r="J693" s="53">
        <v>0.76470588235294112</v>
      </c>
      <c r="K693" s="58">
        <f>--(H693&gt;='01_PARAMETERS'!$B$7)</f>
        <v>1</v>
      </c>
      <c r="L693" s="58" t="str">
        <f>IF(J693&gt;='01_PARAMETERS'!$B$8,"P680",IF(J693&gt;=0.7,"P681",IF(J693&gt;=0.4,"P682","P683")))</f>
        <v>P681</v>
      </c>
      <c r="M693" s="58" t="str">
        <f>IF(AND(H693&gt;='01_PARAMETERS'!$B$7,F693="High-potential omnichannel"),"Hybrid sequence",IF(H693&gt;='01_PARAMETERS'!$B$7,"Remote call",IF(J693&gt;=0.7,"Approved email","Monitor")))</f>
        <v>Remote call</v>
      </c>
      <c r="N693" s="58" t="str">
        <f t="shared" si="10"/>
        <v>Very high</v>
      </c>
      <c r="O693" s="73" t="str">
        <f>IF(OR(L693="P680",AND(H693&gt;=0.7,G693=0)),"REVIEW","STANDARD")</f>
        <v>STANDARD</v>
      </c>
    </row>
    <row r="694" spans="1:15">
      <c r="A694" s="42" t="s">
        <v>1030</v>
      </c>
      <c r="B694" s="61" t="s">
        <v>342</v>
      </c>
      <c r="C694" s="43" t="s">
        <v>299</v>
      </c>
      <c r="D694" s="43" t="s">
        <v>298</v>
      </c>
      <c r="E694" s="43" t="s">
        <v>346</v>
      </c>
      <c r="F694" s="43" t="s">
        <v>350</v>
      </c>
      <c r="G694" s="43">
        <v>1</v>
      </c>
      <c r="H694" s="53">
        <v>0.88495030680365017</v>
      </c>
      <c r="I694" s="43">
        <v>97</v>
      </c>
      <c r="J694" s="53">
        <v>0.87984981226533165</v>
      </c>
      <c r="K694" s="58">
        <f>--(H694&gt;='01_PARAMETERS'!$B$7)</f>
        <v>1</v>
      </c>
      <c r="L694" s="58" t="str">
        <f>IF(J694&gt;='01_PARAMETERS'!$B$8,"P681",IF(J694&gt;=0.7,"P682",IF(J694&gt;=0.4,"P683","P684")))</f>
        <v>P682</v>
      </c>
      <c r="M694" s="58" t="str">
        <f>IF(AND(H694&gt;='01_PARAMETERS'!$B$7,F694="High-potential omnichannel"),"Hybrid sequence",IF(H694&gt;='01_PARAMETERS'!$B$7,"Remote call",IF(J694&gt;=0.7,"Approved email","Monitor")))</f>
        <v>Hybrid sequence</v>
      </c>
      <c r="N694" s="58" t="str">
        <f t="shared" si="10"/>
        <v>Very high</v>
      </c>
      <c r="O694" s="73" t="str">
        <f>IF(OR(L694="P681",AND(H694&gt;=0.7,G694=0)),"REVIEW","STANDARD")</f>
        <v>STANDARD</v>
      </c>
    </row>
    <row r="695" spans="1:15">
      <c r="A695" s="42" t="s">
        <v>1031</v>
      </c>
      <c r="B695" s="61" t="s">
        <v>342</v>
      </c>
      <c r="C695" s="43" t="s">
        <v>289</v>
      </c>
      <c r="D695" s="43" t="s">
        <v>286</v>
      </c>
      <c r="E695" s="43" t="s">
        <v>346</v>
      </c>
      <c r="F695" s="43" t="s">
        <v>347</v>
      </c>
      <c r="G695" s="43">
        <v>0</v>
      </c>
      <c r="H695" s="53">
        <v>0.65738539926625872</v>
      </c>
      <c r="I695" s="43">
        <v>469</v>
      </c>
      <c r="J695" s="53">
        <v>0.41426783479349183</v>
      </c>
      <c r="K695" s="58">
        <f>--(H695&gt;='01_PARAMETERS'!$B$7)</f>
        <v>0</v>
      </c>
      <c r="L695" s="58" t="str">
        <f>IF(J695&gt;='01_PARAMETERS'!$B$8,"P682",IF(J695&gt;=0.7,"P683",IF(J695&gt;=0.4,"P684","P685")))</f>
        <v>P684</v>
      </c>
      <c r="M695" s="58" t="str">
        <f>IF(AND(H695&gt;='01_PARAMETERS'!$B$7,F695="High-potential omnichannel"),"Hybrid sequence",IF(H695&gt;='01_PARAMETERS'!$B$7,"Remote call",IF(J695&gt;=0.7,"Approved email","Monitor")))</f>
        <v>Monitor</v>
      </c>
      <c r="N695" s="58" t="str">
        <f t="shared" si="10"/>
        <v>High</v>
      </c>
      <c r="O695" s="73" t="str">
        <f>IF(OR(L695="P682",AND(H695&gt;=0.7,G695=0)),"REVIEW","STANDARD")</f>
        <v>STANDARD</v>
      </c>
    </row>
    <row r="696" spans="1:15">
      <c r="A696" s="42" t="s">
        <v>1032</v>
      </c>
      <c r="B696" s="61" t="s">
        <v>342</v>
      </c>
      <c r="C696" s="43" t="s">
        <v>269</v>
      </c>
      <c r="D696" s="43" t="s">
        <v>270</v>
      </c>
      <c r="E696" s="43" t="s">
        <v>349</v>
      </c>
      <c r="F696" s="43" t="s">
        <v>344</v>
      </c>
      <c r="G696" s="43">
        <v>1</v>
      </c>
      <c r="H696" s="53">
        <v>0.83351282958322148</v>
      </c>
      <c r="I696" s="43">
        <v>187</v>
      </c>
      <c r="J696" s="53">
        <v>0.76720901126408014</v>
      </c>
      <c r="K696" s="58">
        <f>--(H696&gt;='01_PARAMETERS'!$B$7)</f>
        <v>1</v>
      </c>
      <c r="L696" s="58" t="str">
        <f>IF(J696&gt;='01_PARAMETERS'!$B$8,"P683",IF(J696&gt;=0.7,"P684",IF(J696&gt;=0.4,"P685","P686")))</f>
        <v>P684</v>
      </c>
      <c r="M696" s="58" t="str">
        <f>IF(AND(H696&gt;='01_PARAMETERS'!$B$7,F696="High-potential omnichannel"),"Hybrid sequence",IF(H696&gt;='01_PARAMETERS'!$B$7,"Remote call",IF(J696&gt;=0.7,"Approved email","Monitor")))</f>
        <v>Remote call</v>
      </c>
      <c r="N696" s="58" t="str">
        <f t="shared" si="10"/>
        <v>Very high</v>
      </c>
      <c r="O696" s="73" t="str">
        <f>IF(OR(L696="P683",AND(H696&gt;=0.7,G696=0)),"REVIEW","STANDARD")</f>
        <v>STANDARD</v>
      </c>
    </row>
    <row r="697" spans="1:15">
      <c r="A697" s="42" t="s">
        <v>1033</v>
      </c>
      <c r="B697" s="61" t="s">
        <v>342</v>
      </c>
      <c r="C697" s="43" t="s">
        <v>280</v>
      </c>
      <c r="D697" s="43" t="s">
        <v>281</v>
      </c>
      <c r="E697" s="43" t="s">
        <v>349</v>
      </c>
      <c r="F697" s="43" t="s">
        <v>350</v>
      </c>
      <c r="G697" s="43">
        <v>1</v>
      </c>
      <c r="H697" s="53">
        <v>0.82058939442646306</v>
      </c>
      <c r="I697" s="43">
        <v>215</v>
      </c>
      <c r="J697" s="53">
        <v>0.73216520650813521</v>
      </c>
      <c r="K697" s="58">
        <f>--(H697&gt;='01_PARAMETERS'!$B$7)</f>
        <v>1</v>
      </c>
      <c r="L697" s="58" t="str">
        <f>IF(J697&gt;='01_PARAMETERS'!$B$8,"P684",IF(J697&gt;=0.7,"P685",IF(J697&gt;=0.4,"P686","P687")))</f>
        <v>P685</v>
      </c>
      <c r="M697" s="58" t="str">
        <f>IF(AND(H697&gt;='01_PARAMETERS'!$B$7,F697="High-potential omnichannel"),"Hybrid sequence",IF(H697&gt;='01_PARAMETERS'!$B$7,"Remote call",IF(J697&gt;=0.7,"Approved email","Monitor")))</f>
        <v>Hybrid sequence</v>
      </c>
      <c r="N697" s="58" t="str">
        <f t="shared" si="10"/>
        <v>Very high</v>
      </c>
      <c r="O697" s="73" t="str">
        <f>IF(OR(L697="P684",AND(H697&gt;=0.7,G697=0)),"REVIEW","STANDARD")</f>
        <v>STANDARD</v>
      </c>
    </row>
    <row r="698" spans="1:15">
      <c r="A698" s="42" t="s">
        <v>1034</v>
      </c>
      <c r="B698" s="61" t="s">
        <v>342</v>
      </c>
      <c r="C698" s="43" t="s">
        <v>280</v>
      </c>
      <c r="D698" s="43" t="s">
        <v>281</v>
      </c>
      <c r="E698" s="43" t="s">
        <v>346</v>
      </c>
      <c r="F698" s="43" t="s">
        <v>344</v>
      </c>
      <c r="G698" s="43">
        <v>1</v>
      </c>
      <c r="H698" s="53">
        <v>0.73627878304635797</v>
      </c>
      <c r="I698" s="43">
        <v>353</v>
      </c>
      <c r="J698" s="53">
        <v>0.55944931163954936</v>
      </c>
      <c r="K698" s="58">
        <f>--(H698&gt;='01_PARAMETERS'!$B$7)</f>
        <v>1</v>
      </c>
      <c r="L698" s="58" t="str">
        <f>IF(J698&gt;='01_PARAMETERS'!$B$8,"P685",IF(J698&gt;=0.7,"P686",IF(J698&gt;=0.4,"P687","P688")))</f>
        <v>P687</v>
      </c>
      <c r="M698" s="58" t="str">
        <f>IF(AND(H698&gt;='01_PARAMETERS'!$B$7,F698="High-potential omnichannel"),"Hybrid sequence",IF(H698&gt;='01_PARAMETERS'!$B$7,"Remote call",IF(J698&gt;=0.7,"Approved email","Monitor")))</f>
        <v>Remote call</v>
      </c>
      <c r="N698" s="58" t="str">
        <f t="shared" si="10"/>
        <v>High</v>
      </c>
      <c r="O698" s="73" t="str">
        <f>IF(OR(L698="P685",AND(H698&gt;=0.7,G698=0)),"REVIEW","STANDARD")</f>
        <v>STANDARD</v>
      </c>
    </row>
    <row r="699" spans="1:15">
      <c r="A699" s="42" t="s">
        <v>1035</v>
      </c>
      <c r="B699" s="61" t="s">
        <v>342</v>
      </c>
      <c r="C699" s="43" t="s">
        <v>267</v>
      </c>
      <c r="D699" s="43" t="s">
        <v>266</v>
      </c>
      <c r="E699" s="43" t="s">
        <v>343</v>
      </c>
      <c r="F699" s="43" t="s">
        <v>350</v>
      </c>
      <c r="G699" s="43">
        <v>0</v>
      </c>
      <c r="H699" s="53">
        <v>0.761826330684648</v>
      </c>
      <c r="I699" s="43">
        <v>319</v>
      </c>
      <c r="J699" s="53">
        <v>0.60200250312891113</v>
      </c>
      <c r="K699" s="58">
        <f>--(H699&gt;='01_PARAMETERS'!$B$7)</f>
        <v>1</v>
      </c>
      <c r="L699" s="58" t="str">
        <f>IF(J699&gt;='01_PARAMETERS'!$B$8,"P686",IF(J699&gt;=0.7,"P687",IF(J699&gt;=0.4,"P688","P689")))</f>
        <v>P688</v>
      </c>
      <c r="M699" s="58" t="str">
        <f>IF(AND(H699&gt;='01_PARAMETERS'!$B$7,F699="High-potential omnichannel"),"Hybrid sequence",IF(H699&gt;='01_PARAMETERS'!$B$7,"Remote call",IF(J699&gt;=0.7,"Approved email","Monitor")))</f>
        <v>Hybrid sequence</v>
      </c>
      <c r="N699" s="58" t="str">
        <f t="shared" si="10"/>
        <v>High</v>
      </c>
      <c r="O699" s="73" t="str">
        <f>IF(OR(L699="P686",AND(H699&gt;=0.7,G699=0)),"REVIEW","STANDARD")</f>
        <v>REVIEW</v>
      </c>
    </row>
    <row r="700" spans="1:15">
      <c r="A700" s="42" t="s">
        <v>1036</v>
      </c>
      <c r="B700" s="61" t="s">
        <v>342</v>
      </c>
      <c r="C700" s="43" t="s">
        <v>310</v>
      </c>
      <c r="D700" s="43" t="s">
        <v>308</v>
      </c>
      <c r="E700" s="43" t="s">
        <v>349</v>
      </c>
      <c r="F700" s="43" t="s">
        <v>350</v>
      </c>
      <c r="G700" s="43">
        <v>0</v>
      </c>
      <c r="H700" s="53">
        <v>0.39047762801611913</v>
      </c>
      <c r="I700" s="43">
        <v>728</v>
      </c>
      <c r="J700" s="53">
        <v>9.0112640801001231E-2</v>
      </c>
      <c r="K700" s="58">
        <f>--(H700&gt;='01_PARAMETERS'!$B$7)</f>
        <v>0</v>
      </c>
      <c r="L700" s="58" t="str">
        <f>IF(J700&gt;='01_PARAMETERS'!$B$8,"P687",IF(J700&gt;=0.7,"P688",IF(J700&gt;=0.4,"P689","P690")))</f>
        <v>P690</v>
      </c>
      <c r="M700" s="58" t="str">
        <f>IF(AND(H700&gt;='01_PARAMETERS'!$B$7,F700="High-potential omnichannel"),"Hybrid sequence",IF(H700&gt;='01_PARAMETERS'!$B$7,"Remote call",IF(J700&gt;=0.7,"Approved email","Monitor")))</f>
        <v>Monitor</v>
      </c>
      <c r="N700" s="58" t="str">
        <f t="shared" si="10"/>
        <v>Low</v>
      </c>
      <c r="O700" s="73" t="str">
        <f>IF(OR(L700="P687",AND(H700&gt;=0.7,G700=0)),"REVIEW","STANDARD")</f>
        <v>STANDARD</v>
      </c>
    </row>
    <row r="701" spans="1:15">
      <c r="A701" s="42" t="s">
        <v>1037</v>
      </c>
      <c r="B701" s="61" t="s">
        <v>342</v>
      </c>
      <c r="C701" s="43" t="s">
        <v>284</v>
      </c>
      <c r="D701" s="43" t="s">
        <v>281</v>
      </c>
      <c r="E701" s="43" t="s">
        <v>346</v>
      </c>
      <c r="F701" s="43" t="s">
        <v>347</v>
      </c>
      <c r="G701" s="43">
        <v>1</v>
      </c>
      <c r="H701" s="53">
        <v>0.79863138497401609</v>
      </c>
      <c r="I701" s="43">
        <v>253</v>
      </c>
      <c r="J701" s="53">
        <v>0.68460575719649563</v>
      </c>
      <c r="K701" s="58">
        <f>--(H701&gt;='01_PARAMETERS'!$B$7)</f>
        <v>1</v>
      </c>
      <c r="L701" s="58" t="str">
        <f>IF(J701&gt;='01_PARAMETERS'!$B$8,"P688",IF(J701&gt;=0.7,"P689",IF(J701&gt;=0.4,"P690","P691")))</f>
        <v>P690</v>
      </c>
      <c r="M701" s="58" t="str">
        <f>IF(AND(H701&gt;='01_PARAMETERS'!$B$7,F701="High-potential omnichannel"),"Hybrid sequence",IF(H701&gt;='01_PARAMETERS'!$B$7,"Remote call",IF(J701&gt;=0.7,"Approved email","Monitor")))</f>
        <v>Remote call</v>
      </c>
      <c r="N701" s="58" t="str">
        <f t="shared" si="10"/>
        <v>High</v>
      </c>
      <c r="O701" s="73" t="str">
        <f>IF(OR(L701="P688",AND(H701&gt;=0.7,G701=0)),"REVIEW","STANDARD")</f>
        <v>STANDARD</v>
      </c>
    </row>
    <row r="702" spans="1:15">
      <c r="A702" s="42" t="s">
        <v>1038</v>
      </c>
      <c r="B702" s="61" t="s">
        <v>342</v>
      </c>
      <c r="C702" s="43" t="s">
        <v>304</v>
      </c>
      <c r="D702" s="43" t="s">
        <v>303</v>
      </c>
      <c r="E702" s="43" t="s">
        <v>349</v>
      </c>
      <c r="F702" s="43" t="s">
        <v>344</v>
      </c>
      <c r="G702" s="43">
        <v>1</v>
      </c>
      <c r="H702" s="53">
        <v>0.51073712743514377</v>
      </c>
      <c r="I702" s="43">
        <v>642</v>
      </c>
      <c r="J702" s="53">
        <v>0.19774718397997493</v>
      </c>
      <c r="K702" s="58">
        <f>--(H702&gt;='01_PARAMETERS'!$B$7)</f>
        <v>0</v>
      </c>
      <c r="L702" s="58" t="str">
        <f>IF(J702&gt;='01_PARAMETERS'!$B$8,"P689",IF(J702&gt;=0.7,"P690",IF(J702&gt;=0.4,"P691","P692")))</f>
        <v>P692</v>
      </c>
      <c r="M702" s="58" t="str">
        <f>IF(AND(H702&gt;='01_PARAMETERS'!$B$7,F702="High-potential omnichannel"),"Hybrid sequence",IF(H702&gt;='01_PARAMETERS'!$B$7,"Remote call",IF(J702&gt;=0.7,"Approved email","Monitor")))</f>
        <v>Monitor</v>
      </c>
      <c r="N702" s="58" t="str">
        <f t="shared" si="10"/>
        <v>Medium</v>
      </c>
      <c r="O702" s="73" t="str">
        <f>IF(OR(L702="P689",AND(H702&gt;=0.7,G702=0)),"REVIEW","STANDARD")</f>
        <v>STANDARD</v>
      </c>
    </row>
    <row r="703" spans="1:15">
      <c r="A703" s="42" t="s">
        <v>1039</v>
      </c>
      <c r="B703" s="61" t="s">
        <v>342</v>
      </c>
      <c r="C703" s="43" t="s">
        <v>299</v>
      </c>
      <c r="D703" s="43" t="s">
        <v>298</v>
      </c>
      <c r="E703" s="43" t="s">
        <v>369</v>
      </c>
      <c r="F703" s="43" t="s">
        <v>344</v>
      </c>
      <c r="G703" s="43">
        <v>0</v>
      </c>
      <c r="H703" s="53">
        <v>0.54686860078770461</v>
      </c>
      <c r="I703" s="43">
        <v>606</v>
      </c>
      <c r="J703" s="53">
        <v>0.2428035043804756</v>
      </c>
      <c r="K703" s="58">
        <f>--(H703&gt;='01_PARAMETERS'!$B$7)</f>
        <v>0</v>
      </c>
      <c r="L703" s="58" t="str">
        <f>IF(J703&gt;='01_PARAMETERS'!$B$8,"P690",IF(J703&gt;=0.7,"P691",IF(J703&gt;=0.4,"P692","P693")))</f>
        <v>P693</v>
      </c>
      <c r="M703" s="58" t="str">
        <f>IF(AND(H703&gt;='01_PARAMETERS'!$B$7,F703="High-potential omnichannel"),"Hybrid sequence",IF(H703&gt;='01_PARAMETERS'!$B$7,"Remote call",IF(J703&gt;=0.7,"Approved email","Monitor")))</f>
        <v>Monitor</v>
      </c>
      <c r="N703" s="58" t="str">
        <f t="shared" si="10"/>
        <v>Medium</v>
      </c>
      <c r="O703" s="73" t="str">
        <f>IF(OR(L703="P690",AND(H703&gt;=0.7,G703=0)),"REVIEW","STANDARD")</f>
        <v>STANDARD</v>
      </c>
    </row>
    <row r="704" spans="1:15">
      <c r="A704" s="42" t="s">
        <v>1040</v>
      </c>
      <c r="B704" s="61" t="s">
        <v>342</v>
      </c>
      <c r="C704" s="43" t="s">
        <v>282</v>
      </c>
      <c r="D704" s="43" t="s">
        <v>281</v>
      </c>
      <c r="E704" s="43" t="s">
        <v>346</v>
      </c>
      <c r="F704" s="43" t="s">
        <v>344</v>
      </c>
      <c r="G704" s="43">
        <v>1</v>
      </c>
      <c r="H704" s="53">
        <v>0.83050206191800358</v>
      </c>
      <c r="I704" s="43">
        <v>193</v>
      </c>
      <c r="J704" s="53">
        <v>0.75969962453066331</v>
      </c>
      <c r="K704" s="58">
        <f>--(H704&gt;='01_PARAMETERS'!$B$7)</f>
        <v>1</v>
      </c>
      <c r="L704" s="58" t="str">
        <f>IF(J704&gt;='01_PARAMETERS'!$B$8,"P691",IF(J704&gt;=0.7,"P692",IF(J704&gt;=0.4,"P693","P694")))</f>
        <v>P692</v>
      </c>
      <c r="M704" s="58" t="str">
        <f>IF(AND(H704&gt;='01_PARAMETERS'!$B$7,F704="High-potential omnichannel"),"Hybrid sequence",IF(H704&gt;='01_PARAMETERS'!$B$7,"Remote call",IF(J704&gt;=0.7,"Approved email","Monitor")))</f>
        <v>Remote call</v>
      </c>
      <c r="N704" s="58" t="str">
        <f t="shared" si="10"/>
        <v>Very high</v>
      </c>
      <c r="O704" s="73" t="str">
        <f>IF(OR(L704="P691",AND(H704&gt;=0.7,G704=0)),"REVIEW","STANDARD")</f>
        <v>STANDARD</v>
      </c>
    </row>
    <row r="705" spans="1:15">
      <c r="A705" s="42" t="s">
        <v>1041</v>
      </c>
      <c r="B705" s="61" t="s">
        <v>342</v>
      </c>
      <c r="C705" s="43" t="s">
        <v>259</v>
      </c>
      <c r="D705" s="43" t="s">
        <v>244</v>
      </c>
      <c r="E705" s="43" t="s">
        <v>349</v>
      </c>
      <c r="F705" s="43" t="s">
        <v>347</v>
      </c>
      <c r="G705" s="43">
        <v>1</v>
      </c>
      <c r="H705" s="53">
        <v>0.89291615778447508</v>
      </c>
      <c r="I705" s="43">
        <v>88</v>
      </c>
      <c r="J705" s="53">
        <v>0.89111389236545679</v>
      </c>
      <c r="K705" s="58">
        <f>--(H705&gt;='01_PARAMETERS'!$B$7)</f>
        <v>1</v>
      </c>
      <c r="L705" s="58" t="str">
        <f>IF(J705&gt;='01_PARAMETERS'!$B$8,"P692",IF(J705&gt;=0.7,"P693",IF(J705&gt;=0.4,"P694","P695")))</f>
        <v>P693</v>
      </c>
      <c r="M705" s="58" t="str">
        <f>IF(AND(H705&gt;='01_PARAMETERS'!$B$7,F705="High-potential omnichannel"),"Hybrid sequence",IF(H705&gt;='01_PARAMETERS'!$B$7,"Remote call",IF(J705&gt;=0.7,"Approved email","Monitor")))</f>
        <v>Remote call</v>
      </c>
      <c r="N705" s="58" t="str">
        <f t="shared" si="10"/>
        <v>Very high</v>
      </c>
      <c r="O705" s="73" t="str">
        <f>IF(OR(L705="P692",AND(H705&gt;=0.7,G705=0)),"REVIEW","STANDARD")</f>
        <v>STANDARD</v>
      </c>
    </row>
    <row r="706" spans="1:15">
      <c r="A706" s="42" t="s">
        <v>1042</v>
      </c>
      <c r="B706" s="61" t="s">
        <v>342</v>
      </c>
      <c r="C706" s="43" t="s">
        <v>279</v>
      </c>
      <c r="D706" s="43" t="s">
        <v>276</v>
      </c>
      <c r="E706" s="43" t="s">
        <v>353</v>
      </c>
      <c r="F706" s="43" t="s">
        <v>350</v>
      </c>
      <c r="G706" s="43">
        <v>0</v>
      </c>
      <c r="H706" s="53">
        <v>0.58659218128910395</v>
      </c>
      <c r="I706" s="43">
        <v>557</v>
      </c>
      <c r="J706" s="53">
        <v>0.30413016270337923</v>
      </c>
      <c r="K706" s="58">
        <f>--(H706&gt;='01_PARAMETERS'!$B$7)</f>
        <v>0</v>
      </c>
      <c r="L706" s="58" t="str">
        <f>IF(J706&gt;='01_PARAMETERS'!$B$8,"P693",IF(J706&gt;=0.7,"P694",IF(J706&gt;=0.4,"P695","P696")))</f>
        <v>P696</v>
      </c>
      <c r="M706" s="58" t="str">
        <f>IF(AND(H706&gt;='01_PARAMETERS'!$B$7,F706="High-potential omnichannel"),"Hybrid sequence",IF(H706&gt;='01_PARAMETERS'!$B$7,"Remote call",IF(J706&gt;=0.7,"Approved email","Monitor")))</f>
        <v>Monitor</v>
      </c>
      <c r="N706" s="58" t="str">
        <f t="shared" si="10"/>
        <v>Medium</v>
      </c>
      <c r="O706" s="73" t="str">
        <f>IF(OR(L706="P693",AND(H706&gt;=0.7,G706=0)),"REVIEW","STANDARD")</f>
        <v>STANDARD</v>
      </c>
    </row>
    <row r="707" spans="1:15">
      <c r="A707" s="42" t="s">
        <v>1043</v>
      </c>
      <c r="B707" s="61" t="s">
        <v>342</v>
      </c>
      <c r="C707" s="43" t="s">
        <v>259</v>
      </c>
      <c r="D707" s="43" t="s">
        <v>244</v>
      </c>
      <c r="E707" s="43" t="s">
        <v>349</v>
      </c>
      <c r="F707" s="43" t="s">
        <v>347</v>
      </c>
      <c r="G707" s="43">
        <v>0</v>
      </c>
      <c r="H707" s="53">
        <v>0.52182080208593418</v>
      </c>
      <c r="I707" s="43">
        <v>637</v>
      </c>
      <c r="J707" s="53">
        <v>0.20400500625782225</v>
      </c>
      <c r="K707" s="58">
        <f>--(H707&gt;='01_PARAMETERS'!$B$7)</f>
        <v>0</v>
      </c>
      <c r="L707" s="58" t="str">
        <f>IF(J707&gt;='01_PARAMETERS'!$B$8,"P694",IF(J707&gt;=0.7,"P695",IF(J707&gt;=0.4,"P696","P697")))</f>
        <v>P697</v>
      </c>
      <c r="M707" s="58" t="str">
        <f>IF(AND(H707&gt;='01_PARAMETERS'!$B$7,F707="High-potential omnichannel"),"Hybrid sequence",IF(H707&gt;='01_PARAMETERS'!$B$7,"Remote call",IF(J707&gt;=0.7,"Approved email","Monitor")))</f>
        <v>Monitor</v>
      </c>
      <c r="N707" s="58" t="str">
        <f t="shared" si="10"/>
        <v>Medium</v>
      </c>
      <c r="O707" s="73" t="str">
        <f>IF(OR(L707="P694",AND(H707&gt;=0.7,G707=0)),"REVIEW","STANDARD")</f>
        <v>STANDARD</v>
      </c>
    </row>
    <row r="708" spans="1:15">
      <c r="A708" s="42" t="s">
        <v>1044</v>
      </c>
      <c r="B708" s="61" t="s">
        <v>342</v>
      </c>
      <c r="C708" s="43" t="s">
        <v>265</v>
      </c>
      <c r="D708" s="43" t="s">
        <v>266</v>
      </c>
      <c r="E708" s="43" t="s">
        <v>343</v>
      </c>
      <c r="F708" s="43" t="s">
        <v>344</v>
      </c>
      <c r="G708" s="43">
        <v>1</v>
      </c>
      <c r="H708" s="53">
        <v>0.87513325539310516</v>
      </c>
      <c r="I708" s="43">
        <v>116</v>
      </c>
      <c r="J708" s="53">
        <v>0.85607008760951186</v>
      </c>
      <c r="K708" s="58">
        <f>--(H708&gt;='01_PARAMETERS'!$B$7)</f>
        <v>1</v>
      </c>
      <c r="L708" s="58" t="str">
        <f>IF(J708&gt;='01_PARAMETERS'!$B$8,"P695",IF(J708&gt;=0.7,"P696",IF(J708&gt;=0.4,"P697","P698")))</f>
        <v>P696</v>
      </c>
      <c r="M708" s="58" t="str">
        <f>IF(AND(H708&gt;='01_PARAMETERS'!$B$7,F708="High-potential omnichannel"),"Hybrid sequence",IF(H708&gt;='01_PARAMETERS'!$B$7,"Remote call",IF(J708&gt;=0.7,"Approved email","Monitor")))</f>
        <v>Remote call</v>
      </c>
      <c r="N708" s="58" t="str">
        <f t="shared" si="10"/>
        <v>Very high</v>
      </c>
      <c r="O708" s="73" t="str">
        <f>IF(OR(L708="P695",AND(H708&gt;=0.7,G708=0)),"REVIEW","STANDARD")</f>
        <v>STANDARD</v>
      </c>
    </row>
    <row r="709" spans="1:15">
      <c r="A709" s="42" t="s">
        <v>1045</v>
      </c>
      <c r="B709" s="61" t="s">
        <v>342</v>
      </c>
      <c r="C709" s="43" t="s">
        <v>283</v>
      </c>
      <c r="D709" s="43" t="s">
        <v>281</v>
      </c>
      <c r="E709" s="43" t="s">
        <v>353</v>
      </c>
      <c r="F709" s="43" t="s">
        <v>347</v>
      </c>
      <c r="G709" s="43">
        <v>0</v>
      </c>
      <c r="H709" s="53">
        <v>0.31274884174816636</v>
      </c>
      <c r="I709" s="43">
        <v>757</v>
      </c>
      <c r="J709" s="53">
        <v>5.3817271589486904E-2</v>
      </c>
      <c r="K709" s="58">
        <f>--(H709&gt;='01_PARAMETERS'!$B$7)</f>
        <v>0</v>
      </c>
      <c r="L709" s="58" t="str">
        <f>IF(J709&gt;='01_PARAMETERS'!$B$8,"P696",IF(J709&gt;=0.7,"P697",IF(J709&gt;=0.4,"P698","P699")))</f>
        <v>P699</v>
      </c>
      <c r="M709" s="58" t="str">
        <f>IF(AND(H709&gt;='01_PARAMETERS'!$B$7,F709="High-potential omnichannel"),"Hybrid sequence",IF(H709&gt;='01_PARAMETERS'!$B$7,"Remote call",IF(J709&gt;=0.7,"Approved email","Monitor")))</f>
        <v>Monitor</v>
      </c>
      <c r="N709" s="58" t="str">
        <f t="shared" si="10"/>
        <v>Low</v>
      </c>
      <c r="O709" s="73" t="str">
        <f>IF(OR(L709="P696",AND(H709&gt;=0.7,G709=0)),"REVIEW","STANDARD")</f>
        <v>STANDARD</v>
      </c>
    </row>
    <row r="710" spans="1:15">
      <c r="A710" s="42" t="s">
        <v>1046</v>
      </c>
      <c r="B710" s="61" t="s">
        <v>342</v>
      </c>
      <c r="C710" s="43" t="s">
        <v>288</v>
      </c>
      <c r="D710" s="43" t="s">
        <v>286</v>
      </c>
      <c r="E710" s="43" t="s">
        <v>349</v>
      </c>
      <c r="F710" s="43" t="s">
        <v>344</v>
      </c>
      <c r="G710" s="43">
        <v>1</v>
      </c>
      <c r="H710" s="53">
        <v>0.59618411150237005</v>
      </c>
      <c r="I710" s="43">
        <v>550</v>
      </c>
      <c r="J710" s="53">
        <v>0.31289111389236546</v>
      </c>
      <c r="K710" s="58">
        <f>--(H710&gt;='01_PARAMETERS'!$B$7)</f>
        <v>0</v>
      </c>
      <c r="L710" s="58" t="str">
        <f>IF(J710&gt;='01_PARAMETERS'!$B$8,"P697",IF(J710&gt;=0.7,"P698",IF(J710&gt;=0.4,"P699","P700")))</f>
        <v>P700</v>
      </c>
      <c r="M710" s="58" t="str">
        <f>IF(AND(H710&gt;='01_PARAMETERS'!$B$7,F710="High-potential omnichannel"),"Hybrid sequence",IF(H710&gt;='01_PARAMETERS'!$B$7,"Remote call",IF(J710&gt;=0.7,"Approved email","Monitor")))</f>
        <v>Monitor</v>
      </c>
      <c r="N710" s="58" t="str">
        <f t="shared" si="10"/>
        <v>Medium</v>
      </c>
      <c r="O710" s="73" t="str">
        <f>IF(OR(L710="P697",AND(H710&gt;=0.7,G710=0)),"REVIEW","STANDARD")</f>
        <v>STANDARD</v>
      </c>
    </row>
    <row r="711" spans="1:15">
      <c r="A711" s="42" t="s">
        <v>1047</v>
      </c>
      <c r="B711" s="61" t="s">
        <v>342</v>
      </c>
      <c r="C711" s="43" t="s">
        <v>260</v>
      </c>
      <c r="D711" s="43" t="s">
        <v>244</v>
      </c>
      <c r="E711" s="43" t="s">
        <v>353</v>
      </c>
      <c r="F711" s="43" t="s">
        <v>347</v>
      </c>
      <c r="G711" s="43">
        <v>1</v>
      </c>
      <c r="H711" s="53">
        <v>0.76483828044106683</v>
      </c>
      <c r="I711" s="43">
        <v>314</v>
      </c>
      <c r="J711" s="53">
        <v>0.60826032540675845</v>
      </c>
      <c r="K711" s="58">
        <f>--(H711&gt;='01_PARAMETERS'!$B$7)</f>
        <v>1</v>
      </c>
      <c r="L711" s="58" t="str">
        <f>IF(J711&gt;='01_PARAMETERS'!$B$8,"P698",IF(J711&gt;=0.7,"P699",IF(J711&gt;=0.4,"P700","P701")))</f>
        <v>P700</v>
      </c>
      <c r="M711" s="58" t="str">
        <f>IF(AND(H711&gt;='01_PARAMETERS'!$B$7,F711="High-potential omnichannel"),"Hybrid sequence",IF(H711&gt;='01_PARAMETERS'!$B$7,"Remote call",IF(J711&gt;=0.7,"Approved email","Monitor")))</f>
        <v>Remote call</v>
      </c>
      <c r="N711" s="58" t="str">
        <f t="shared" si="10"/>
        <v>High</v>
      </c>
      <c r="O711" s="73" t="str">
        <f>IF(OR(L711="P698",AND(H711&gt;=0.7,G711=0)),"REVIEW","STANDARD")</f>
        <v>STANDARD</v>
      </c>
    </row>
    <row r="712" spans="1:15">
      <c r="A712" s="42" t="s">
        <v>1048</v>
      </c>
      <c r="B712" s="61" t="s">
        <v>342</v>
      </c>
      <c r="C712" s="43" t="s">
        <v>314</v>
      </c>
      <c r="D712" s="43" t="s">
        <v>312</v>
      </c>
      <c r="E712" s="43" t="s">
        <v>343</v>
      </c>
      <c r="F712" s="43" t="s">
        <v>344</v>
      </c>
      <c r="G712" s="43">
        <v>1</v>
      </c>
      <c r="H712" s="53">
        <v>0.87027920055552344</v>
      </c>
      <c r="I712" s="43">
        <v>127</v>
      </c>
      <c r="J712" s="53">
        <v>0.84230287859824782</v>
      </c>
      <c r="K712" s="58">
        <f>--(H712&gt;='01_PARAMETERS'!$B$7)</f>
        <v>1</v>
      </c>
      <c r="L712" s="58" t="str">
        <f>IF(J712&gt;='01_PARAMETERS'!$B$8,"P699",IF(J712&gt;=0.7,"P700",IF(J712&gt;=0.4,"P701","P702")))</f>
        <v>P700</v>
      </c>
      <c r="M712" s="58" t="str">
        <f>IF(AND(H712&gt;='01_PARAMETERS'!$B$7,F712="High-potential omnichannel"),"Hybrid sequence",IF(H712&gt;='01_PARAMETERS'!$B$7,"Remote call",IF(J712&gt;=0.7,"Approved email","Monitor")))</f>
        <v>Remote call</v>
      </c>
      <c r="N712" s="58" t="str">
        <f t="shared" si="10"/>
        <v>Very high</v>
      </c>
      <c r="O712" s="73" t="str">
        <f>IF(OR(L712="P699",AND(H712&gt;=0.7,G712=0)),"REVIEW","STANDARD")</f>
        <v>STANDARD</v>
      </c>
    </row>
    <row r="713" spans="1:15">
      <c r="A713" s="42" t="s">
        <v>1049</v>
      </c>
      <c r="B713" s="61" t="s">
        <v>342</v>
      </c>
      <c r="C713" s="43" t="s">
        <v>302</v>
      </c>
      <c r="D713" s="43" t="s">
        <v>303</v>
      </c>
      <c r="E713" s="43" t="s">
        <v>343</v>
      </c>
      <c r="F713" s="43" t="s">
        <v>347</v>
      </c>
      <c r="G713" s="43">
        <v>1</v>
      </c>
      <c r="H713" s="53">
        <v>0.8705009145612953</v>
      </c>
      <c r="I713" s="43">
        <v>124</v>
      </c>
      <c r="J713" s="53">
        <v>0.84605757196495623</v>
      </c>
      <c r="K713" s="58">
        <f>--(H713&gt;='01_PARAMETERS'!$B$7)</f>
        <v>1</v>
      </c>
      <c r="L713" s="58" t="str">
        <f>IF(J713&gt;='01_PARAMETERS'!$B$8,"P700",IF(J713&gt;=0.7,"P701",IF(J713&gt;=0.4,"P702","P703")))</f>
        <v>P701</v>
      </c>
      <c r="M713" s="58" t="str">
        <f>IF(AND(H713&gt;='01_PARAMETERS'!$B$7,F713="High-potential omnichannel"),"Hybrid sequence",IF(H713&gt;='01_PARAMETERS'!$B$7,"Remote call",IF(J713&gt;=0.7,"Approved email","Monitor")))</f>
        <v>Remote call</v>
      </c>
      <c r="N713" s="58" t="str">
        <f t="shared" si="10"/>
        <v>Very high</v>
      </c>
      <c r="O713" s="73" t="str">
        <f>IF(OR(L713="P700",AND(H713&gt;=0.7,G713=0)),"REVIEW","STANDARD")</f>
        <v>STANDARD</v>
      </c>
    </row>
    <row r="714" spans="1:15">
      <c r="A714" s="42" t="s">
        <v>1050</v>
      </c>
      <c r="B714" s="61" t="s">
        <v>342</v>
      </c>
      <c r="C714" s="43" t="s">
        <v>310</v>
      </c>
      <c r="D714" s="43" t="s">
        <v>308</v>
      </c>
      <c r="E714" s="43" t="s">
        <v>353</v>
      </c>
      <c r="F714" s="43" t="s">
        <v>347</v>
      </c>
      <c r="G714" s="43">
        <v>0</v>
      </c>
      <c r="H714" s="53">
        <v>0.64811320761309743</v>
      </c>
      <c r="I714" s="43">
        <v>480</v>
      </c>
      <c r="J714" s="53">
        <v>0.40050062578222778</v>
      </c>
      <c r="K714" s="58">
        <f>--(H714&gt;='01_PARAMETERS'!$B$7)</f>
        <v>0</v>
      </c>
      <c r="L714" s="58" t="str">
        <f>IF(J714&gt;='01_PARAMETERS'!$B$8,"P701",IF(J714&gt;=0.7,"P702",IF(J714&gt;=0.4,"P703","P704")))</f>
        <v>P703</v>
      </c>
      <c r="M714" s="58" t="str">
        <f>IF(AND(H714&gt;='01_PARAMETERS'!$B$7,F714="High-potential omnichannel"),"Hybrid sequence",IF(H714&gt;='01_PARAMETERS'!$B$7,"Remote call",IF(J714&gt;=0.7,"Approved email","Monitor")))</f>
        <v>Monitor</v>
      </c>
      <c r="N714" s="58" t="str">
        <f t="shared" si="10"/>
        <v>High</v>
      </c>
      <c r="O714" s="73" t="str">
        <f>IF(OR(L714="P701",AND(H714&gt;=0.7,G714=0)),"REVIEW","STANDARD")</f>
        <v>STANDARD</v>
      </c>
    </row>
    <row r="715" spans="1:15">
      <c r="A715" s="42" t="s">
        <v>1051</v>
      </c>
      <c r="B715" s="61" t="s">
        <v>342</v>
      </c>
      <c r="C715" s="43" t="s">
        <v>291</v>
      </c>
      <c r="D715" s="43" t="s">
        <v>286</v>
      </c>
      <c r="E715" s="43" t="s">
        <v>343</v>
      </c>
      <c r="F715" s="43" t="s">
        <v>344</v>
      </c>
      <c r="G715" s="43">
        <v>1</v>
      </c>
      <c r="H715" s="53">
        <v>0.54460803090519228</v>
      </c>
      <c r="I715" s="43">
        <v>610</v>
      </c>
      <c r="J715" s="53">
        <v>0.23779724655819778</v>
      </c>
      <c r="K715" s="58">
        <f>--(H715&gt;='01_PARAMETERS'!$B$7)</f>
        <v>0</v>
      </c>
      <c r="L715" s="58" t="str">
        <f>IF(J715&gt;='01_PARAMETERS'!$B$8,"P702",IF(J715&gt;=0.7,"P703",IF(J715&gt;=0.4,"P704","P705")))</f>
        <v>P705</v>
      </c>
      <c r="M715" s="58" t="str">
        <f>IF(AND(H715&gt;='01_PARAMETERS'!$B$7,F715="High-potential omnichannel"),"Hybrid sequence",IF(H715&gt;='01_PARAMETERS'!$B$7,"Remote call",IF(J715&gt;=0.7,"Approved email","Monitor")))</f>
        <v>Monitor</v>
      </c>
      <c r="N715" s="58" t="str">
        <f t="shared" si="10"/>
        <v>Medium</v>
      </c>
      <c r="O715" s="73" t="str">
        <f>IF(OR(L715="P702",AND(H715&gt;=0.7,G715=0)),"REVIEW","STANDARD")</f>
        <v>STANDARD</v>
      </c>
    </row>
    <row r="716" spans="1:15">
      <c r="A716" s="42" t="s">
        <v>1052</v>
      </c>
      <c r="B716" s="61" t="s">
        <v>342</v>
      </c>
      <c r="C716" s="43" t="s">
        <v>301</v>
      </c>
      <c r="D716" s="43" t="s">
        <v>298</v>
      </c>
      <c r="E716" s="43" t="s">
        <v>343</v>
      </c>
      <c r="F716" s="43" t="s">
        <v>347</v>
      </c>
      <c r="G716" s="43">
        <v>0</v>
      </c>
      <c r="H716" s="53">
        <v>0.18319558031341446</v>
      </c>
      <c r="I716" s="43">
        <v>787</v>
      </c>
      <c r="J716" s="53">
        <v>1.6270337922402955E-2</v>
      </c>
      <c r="K716" s="58">
        <f>--(H716&gt;='01_PARAMETERS'!$B$7)</f>
        <v>0</v>
      </c>
      <c r="L716" s="58" t="str">
        <f>IF(J716&gt;='01_PARAMETERS'!$B$8,"P703",IF(J716&gt;=0.7,"P704",IF(J716&gt;=0.4,"P705","P706")))</f>
        <v>P706</v>
      </c>
      <c r="M716" s="58" t="str">
        <f>IF(AND(H716&gt;='01_PARAMETERS'!$B$7,F716="High-potential omnichannel"),"Hybrid sequence",IF(H716&gt;='01_PARAMETERS'!$B$7,"Remote call",IF(J716&gt;=0.7,"Approved email","Monitor")))</f>
        <v>Monitor</v>
      </c>
      <c r="N716" s="58" t="str">
        <f t="shared" si="10"/>
        <v>Low</v>
      </c>
      <c r="O716" s="73" t="str">
        <f>IF(OR(L716="P703",AND(H716&gt;=0.7,G716=0)),"REVIEW","STANDARD")</f>
        <v>STANDARD</v>
      </c>
    </row>
    <row r="717" spans="1:15">
      <c r="A717" s="42" t="s">
        <v>1053</v>
      </c>
      <c r="B717" s="61" t="s">
        <v>342</v>
      </c>
      <c r="C717" s="43" t="s">
        <v>287</v>
      </c>
      <c r="D717" s="43" t="s">
        <v>286</v>
      </c>
      <c r="E717" s="43" t="s">
        <v>369</v>
      </c>
      <c r="F717" s="43" t="s">
        <v>350</v>
      </c>
      <c r="G717" s="43">
        <v>1</v>
      </c>
      <c r="H717" s="53">
        <v>0.84655104512231505</v>
      </c>
      <c r="I717" s="43">
        <v>164</v>
      </c>
      <c r="J717" s="53">
        <v>0.79599499374217775</v>
      </c>
      <c r="K717" s="58">
        <f>--(H717&gt;='01_PARAMETERS'!$B$7)</f>
        <v>1</v>
      </c>
      <c r="L717" s="58" t="str">
        <f>IF(J717&gt;='01_PARAMETERS'!$B$8,"P704",IF(J717&gt;=0.7,"P705",IF(J717&gt;=0.4,"P706","P707")))</f>
        <v>P705</v>
      </c>
      <c r="M717" s="58" t="str">
        <f>IF(AND(H717&gt;='01_PARAMETERS'!$B$7,F717="High-potential omnichannel"),"Hybrid sequence",IF(H717&gt;='01_PARAMETERS'!$B$7,"Remote call",IF(J717&gt;=0.7,"Approved email","Monitor")))</f>
        <v>Hybrid sequence</v>
      </c>
      <c r="N717" s="58" t="str">
        <f t="shared" si="10"/>
        <v>Very high</v>
      </c>
      <c r="O717" s="73" t="str">
        <f>IF(OR(L717="P704",AND(H717&gt;=0.7,G717=0)),"REVIEW","STANDARD")</f>
        <v>STANDARD</v>
      </c>
    </row>
    <row r="718" spans="1:15">
      <c r="A718" s="42" t="s">
        <v>1054</v>
      </c>
      <c r="B718" s="61" t="s">
        <v>342</v>
      </c>
      <c r="C718" s="43" t="s">
        <v>300</v>
      </c>
      <c r="D718" s="43" t="s">
        <v>298</v>
      </c>
      <c r="E718" s="43" t="s">
        <v>343</v>
      </c>
      <c r="F718" s="43" t="s">
        <v>344</v>
      </c>
      <c r="G718" s="43">
        <v>0</v>
      </c>
      <c r="H718" s="53">
        <v>0.63109595994297285</v>
      </c>
      <c r="I718" s="43">
        <v>503</v>
      </c>
      <c r="J718" s="53">
        <v>0.37171464330413018</v>
      </c>
      <c r="K718" s="58">
        <f>--(H718&gt;='01_PARAMETERS'!$B$7)</f>
        <v>0</v>
      </c>
      <c r="L718" s="58" t="str">
        <f>IF(J718&gt;='01_PARAMETERS'!$B$8,"P705",IF(J718&gt;=0.7,"P706",IF(J718&gt;=0.4,"P707","P708")))</f>
        <v>P708</v>
      </c>
      <c r="M718" s="58" t="str">
        <f>IF(AND(H718&gt;='01_PARAMETERS'!$B$7,F718="High-potential omnichannel"),"Hybrid sequence",IF(H718&gt;='01_PARAMETERS'!$B$7,"Remote call",IF(J718&gt;=0.7,"Approved email","Monitor")))</f>
        <v>Monitor</v>
      </c>
      <c r="N718" s="58" t="str">
        <f t="shared" ref="N718:N781" si="11">IF(H718&gt;=0.8,"Very high",IF(H718&gt;=0.6,"High",IF(H718&gt;=0.4,"Medium","Low")))</f>
        <v>High</v>
      </c>
      <c r="O718" s="73" t="str">
        <f>IF(OR(L718="P705",AND(H718&gt;=0.7,G718=0)),"REVIEW","STANDARD")</f>
        <v>STANDARD</v>
      </c>
    </row>
    <row r="719" spans="1:15">
      <c r="A719" s="42" t="s">
        <v>1055</v>
      </c>
      <c r="B719" s="61" t="s">
        <v>342</v>
      </c>
      <c r="C719" s="43" t="s">
        <v>280</v>
      </c>
      <c r="D719" s="43" t="s">
        <v>281</v>
      </c>
      <c r="E719" s="43" t="s">
        <v>349</v>
      </c>
      <c r="F719" s="43" t="s">
        <v>344</v>
      </c>
      <c r="G719" s="43">
        <v>0</v>
      </c>
      <c r="H719" s="53">
        <v>0.40594556046613378</v>
      </c>
      <c r="I719" s="43">
        <v>717</v>
      </c>
      <c r="J719" s="53">
        <v>0.10387984981226528</v>
      </c>
      <c r="K719" s="58">
        <f>--(H719&gt;='01_PARAMETERS'!$B$7)</f>
        <v>0</v>
      </c>
      <c r="L719" s="58" t="str">
        <f>IF(J719&gt;='01_PARAMETERS'!$B$8,"P706",IF(J719&gt;=0.7,"P707",IF(J719&gt;=0.4,"P708","P709")))</f>
        <v>P709</v>
      </c>
      <c r="M719" s="58" t="str">
        <f>IF(AND(H719&gt;='01_PARAMETERS'!$B$7,F719="High-potential omnichannel"),"Hybrid sequence",IF(H719&gt;='01_PARAMETERS'!$B$7,"Remote call",IF(J719&gt;=0.7,"Approved email","Monitor")))</f>
        <v>Monitor</v>
      </c>
      <c r="N719" s="58" t="str">
        <f t="shared" si="11"/>
        <v>Medium</v>
      </c>
      <c r="O719" s="73" t="str">
        <f>IF(OR(L719="P706",AND(H719&gt;=0.7,G719=0)),"REVIEW","STANDARD")</f>
        <v>STANDARD</v>
      </c>
    </row>
    <row r="720" spans="1:15">
      <c r="A720" s="42" t="s">
        <v>1056</v>
      </c>
      <c r="B720" s="61" t="s">
        <v>342</v>
      </c>
      <c r="C720" s="43" t="s">
        <v>299</v>
      </c>
      <c r="D720" s="43" t="s">
        <v>298</v>
      </c>
      <c r="E720" s="43" t="s">
        <v>349</v>
      </c>
      <c r="F720" s="43" t="s">
        <v>344</v>
      </c>
      <c r="G720" s="43">
        <v>1</v>
      </c>
      <c r="H720" s="53">
        <v>0.89919903497897191</v>
      </c>
      <c r="I720" s="43">
        <v>77</v>
      </c>
      <c r="J720" s="53">
        <v>0.90488110137672084</v>
      </c>
      <c r="K720" s="58">
        <f>--(H720&gt;='01_PARAMETERS'!$B$7)</f>
        <v>1</v>
      </c>
      <c r="L720" s="58" t="str">
        <f>IF(J720&gt;='01_PARAMETERS'!$B$8,"P707",IF(J720&gt;=0.7,"P708",IF(J720&gt;=0.4,"P709","P710")))</f>
        <v>P707</v>
      </c>
      <c r="M720" s="58" t="str">
        <f>IF(AND(H720&gt;='01_PARAMETERS'!$B$7,F720="High-potential omnichannel"),"Hybrid sequence",IF(H720&gt;='01_PARAMETERS'!$B$7,"Remote call",IF(J720&gt;=0.7,"Approved email","Monitor")))</f>
        <v>Remote call</v>
      </c>
      <c r="N720" s="58" t="str">
        <f t="shared" si="11"/>
        <v>Very high</v>
      </c>
      <c r="O720" s="73" t="str">
        <f>IF(OR(L720="P707",AND(H720&gt;=0.7,G720=0)),"REVIEW","STANDARD")</f>
        <v>REVIEW</v>
      </c>
    </row>
    <row r="721" spans="1:15">
      <c r="A721" s="42" t="s">
        <v>1057</v>
      </c>
      <c r="B721" s="61" t="s">
        <v>342</v>
      </c>
      <c r="C721" s="43" t="s">
        <v>269</v>
      </c>
      <c r="D721" s="43" t="s">
        <v>270</v>
      </c>
      <c r="E721" s="43" t="s">
        <v>353</v>
      </c>
      <c r="F721" s="43" t="s">
        <v>344</v>
      </c>
      <c r="G721" s="43">
        <v>0</v>
      </c>
      <c r="H721" s="53">
        <v>0.41327449593313398</v>
      </c>
      <c r="I721" s="43">
        <v>713</v>
      </c>
      <c r="J721" s="53">
        <v>0.10888610763454321</v>
      </c>
      <c r="K721" s="58">
        <f>--(H721&gt;='01_PARAMETERS'!$B$7)</f>
        <v>0</v>
      </c>
      <c r="L721" s="58" t="str">
        <f>IF(J721&gt;='01_PARAMETERS'!$B$8,"P708",IF(J721&gt;=0.7,"P709",IF(J721&gt;=0.4,"P710","P711")))</f>
        <v>P711</v>
      </c>
      <c r="M721" s="58" t="str">
        <f>IF(AND(H721&gt;='01_PARAMETERS'!$B$7,F721="High-potential omnichannel"),"Hybrid sequence",IF(H721&gt;='01_PARAMETERS'!$B$7,"Remote call",IF(J721&gt;=0.7,"Approved email","Monitor")))</f>
        <v>Monitor</v>
      </c>
      <c r="N721" s="58" t="str">
        <f t="shared" si="11"/>
        <v>Medium</v>
      </c>
      <c r="O721" s="73" t="str">
        <f>IF(OR(L721="P708",AND(H721&gt;=0.7,G721=0)),"REVIEW","STANDARD")</f>
        <v>STANDARD</v>
      </c>
    </row>
    <row r="722" spans="1:15">
      <c r="A722" s="42" t="s">
        <v>1058</v>
      </c>
      <c r="B722" s="61" t="s">
        <v>342</v>
      </c>
      <c r="C722" s="43" t="s">
        <v>243</v>
      </c>
      <c r="D722" s="43" t="s">
        <v>244</v>
      </c>
      <c r="E722" s="43" t="s">
        <v>343</v>
      </c>
      <c r="F722" s="43" t="s">
        <v>344</v>
      </c>
      <c r="G722" s="43">
        <v>1</v>
      </c>
      <c r="H722" s="53">
        <v>0.89680855948056437</v>
      </c>
      <c r="I722" s="43">
        <v>82</v>
      </c>
      <c r="J722" s="53">
        <v>0.89862327909887363</v>
      </c>
      <c r="K722" s="58">
        <f>--(H722&gt;='01_PARAMETERS'!$B$7)</f>
        <v>1</v>
      </c>
      <c r="L722" s="58" t="str">
        <f>IF(J722&gt;='01_PARAMETERS'!$B$8,"P709",IF(J722&gt;=0.7,"P710",IF(J722&gt;=0.4,"P711","P712")))</f>
        <v>P710</v>
      </c>
      <c r="M722" s="58" t="str">
        <f>IF(AND(H722&gt;='01_PARAMETERS'!$B$7,F722="High-potential omnichannel"),"Hybrid sequence",IF(H722&gt;='01_PARAMETERS'!$B$7,"Remote call",IF(J722&gt;=0.7,"Approved email","Monitor")))</f>
        <v>Remote call</v>
      </c>
      <c r="N722" s="58" t="str">
        <f t="shared" si="11"/>
        <v>Very high</v>
      </c>
      <c r="O722" s="73" t="str">
        <f>IF(OR(L722="P709",AND(H722&gt;=0.7,G722=0)),"REVIEW","STANDARD")</f>
        <v>STANDARD</v>
      </c>
    </row>
    <row r="723" spans="1:15">
      <c r="A723" s="42" t="s">
        <v>1059</v>
      </c>
      <c r="B723" s="61" t="s">
        <v>342</v>
      </c>
      <c r="C723" s="43" t="s">
        <v>300</v>
      </c>
      <c r="D723" s="43" t="s">
        <v>298</v>
      </c>
      <c r="E723" s="43" t="s">
        <v>343</v>
      </c>
      <c r="F723" s="43" t="s">
        <v>344</v>
      </c>
      <c r="G723" s="43">
        <v>0</v>
      </c>
      <c r="H723" s="53">
        <v>0.82781717065597182</v>
      </c>
      <c r="I723" s="43">
        <v>200</v>
      </c>
      <c r="J723" s="53">
        <v>0.75093867334167708</v>
      </c>
      <c r="K723" s="58">
        <f>--(H723&gt;='01_PARAMETERS'!$B$7)</f>
        <v>1</v>
      </c>
      <c r="L723" s="58" t="str">
        <f>IF(J723&gt;='01_PARAMETERS'!$B$8,"P710",IF(J723&gt;=0.7,"P711",IF(J723&gt;=0.4,"P712","P713")))</f>
        <v>P711</v>
      </c>
      <c r="M723" s="58" t="str">
        <f>IF(AND(H723&gt;='01_PARAMETERS'!$B$7,F723="High-potential omnichannel"),"Hybrid sequence",IF(H723&gt;='01_PARAMETERS'!$B$7,"Remote call",IF(J723&gt;=0.7,"Approved email","Monitor")))</f>
        <v>Remote call</v>
      </c>
      <c r="N723" s="58" t="str">
        <f t="shared" si="11"/>
        <v>Very high</v>
      </c>
      <c r="O723" s="73" t="str">
        <f>IF(OR(L723="P710",AND(H723&gt;=0.7,G723=0)),"REVIEW","STANDARD")</f>
        <v>REVIEW</v>
      </c>
    </row>
    <row r="724" spans="1:15">
      <c r="A724" s="42" t="s">
        <v>1060</v>
      </c>
      <c r="B724" s="61" t="s">
        <v>342</v>
      </c>
      <c r="C724" s="43" t="s">
        <v>288</v>
      </c>
      <c r="D724" s="43" t="s">
        <v>286</v>
      </c>
      <c r="E724" s="43" t="s">
        <v>343</v>
      </c>
      <c r="F724" s="43" t="s">
        <v>347</v>
      </c>
      <c r="G724" s="43">
        <v>1</v>
      </c>
      <c r="H724" s="53">
        <v>0.16553926671816416</v>
      </c>
      <c r="I724" s="43">
        <v>790</v>
      </c>
      <c r="J724" s="53">
        <v>1.2515644555694649E-2</v>
      </c>
      <c r="K724" s="58">
        <f>--(H724&gt;='01_PARAMETERS'!$B$7)</f>
        <v>0</v>
      </c>
      <c r="L724" s="58" t="str">
        <f>IF(J724&gt;='01_PARAMETERS'!$B$8,"P711",IF(J724&gt;=0.7,"P712",IF(J724&gt;=0.4,"P713","P714")))</f>
        <v>P714</v>
      </c>
      <c r="M724" s="58" t="str">
        <f>IF(AND(H724&gt;='01_PARAMETERS'!$B$7,F724="High-potential omnichannel"),"Hybrid sequence",IF(H724&gt;='01_PARAMETERS'!$B$7,"Remote call",IF(J724&gt;=0.7,"Approved email","Monitor")))</f>
        <v>Monitor</v>
      </c>
      <c r="N724" s="58" t="str">
        <f t="shared" si="11"/>
        <v>Low</v>
      </c>
      <c r="O724" s="73" t="str">
        <f>IF(OR(L724="P711",AND(H724&gt;=0.7,G724=0)),"REVIEW","STANDARD")</f>
        <v>STANDARD</v>
      </c>
    </row>
    <row r="725" spans="1:15">
      <c r="A725" s="42" t="s">
        <v>1061</v>
      </c>
      <c r="B725" s="61" t="s">
        <v>342</v>
      </c>
      <c r="C725" s="43" t="s">
        <v>260</v>
      </c>
      <c r="D725" s="43" t="s">
        <v>244</v>
      </c>
      <c r="E725" s="43" t="s">
        <v>369</v>
      </c>
      <c r="F725" s="43" t="s">
        <v>350</v>
      </c>
      <c r="G725" s="43">
        <v>0</v>
      </c>
      <c r="H725" s="53">
        <v>0.81802161872577484</v>
      </c>
      <c r="I725" s="43">
        <v>221</v>
      </c>
      <c r="J725" s="53">
        <v>0.72465581977471838</v>
      </c>
      <c r="K725" s="58">
        <f>--(H725&gt;='01_PARAMETERS'!$B$7)</f>
        <v>1</v>
      </c>
      <c r="L725" s="58" t="str">
        <f>IF(J725&gt;='01_PARAMETERS'!$B$8,"P712",IF(J725&gt;=0.7,"P713",IF(J725&gt;=0.4,"P714","P715")))</f>
        <v>P713</v>
      </c>
      <c r="M725" s="58" t="str">
        <f>IF(AND(H725&gt;='01_PARAMETERS'!$B$7,F725="High-potential omnichannel"),"Hybrid sequence",IF(H725&gt;='01_PARAMETERS'!$B$7,"Remote call",IF(J725&gt;=0.7,"Approved email","Monitor")))</f>
        <v>Hybrid sequence</v>
      </c>
      <c r="N725" s="58" t="str">
        <f t="shared" si="11"/>
        <v>Very high</v>
      </c>
      <c r="O725" s="73" t="str">
        <f>IF(OR(L725="P712",AND(H725&gt;=0.7,G725=0)),"REVIEW","STANDARD")</f>
        <v>REVIEW</v>
      </c>
    </row>
    <row r="726" spans="1:15">
      <c r="A726" s="42" t="s">
        <v>1062</v>
      </c>
      <c r="B726" s="61" t="s">
        <v>342</v>
      </c>
      <c r="C726" s="43" t="s">
        <v>285</v>
      </c>
      <c r="D726" s="43" t="s">
        <v>286</v>
      </c>
      <c r="E726" s="43" t="s">
        <v>353</v>
      </c>
      <c r="F726" s="43" t="s">
        <v>347</v>
      </c>
      <c r="G726" s="43">
        <v>1</v>
      </c>
      <c r="H726" s="53">
        <v>0.85075793773380581</v>
      </c>
      <c r="I726" s="43">
        <v>154</v>
      </c>
      <c r="J726" s="53">
        <v>0.8085106382978724</v>
      </c>
      <c r="K726" s="58">
        <f>--(H726&gt;='01_PARAMETERS'!$B$7)</f>
        <v>1</v>
      </c>
      <c r="L726" s="58" t="str">
        <f>IF(J726&gt;='01_PARAMETERS'!$B$8,"P713",IF(J726&gt;=0.7,"P714",IF(J726&gt;=0.4,"P715","P716")))</f>
        <v>P714</v>
      </c>
      <c r="M726" s="58" t="str">
        <f>IF(AND(H726&gt;='01_PARAMETERS'!$B$7,F726="High-potential omnichannel"),"Hybrid sequence",IF(H726&gt;='01_PARAMETERS'!$B$7,"Remote call",IF(J726&gt;=0.7,"Approved email","Monitor")))</f>
        <v>Remote call</v>
      </c>
      <c r="N726" s="58" t="str">
        <f t="shared" si="11"/>
        <v>Very high</v>
      </c>
      <c r="O726" s="73" t="str">
        <f>IF(OR(L726="P713",AND(H726&gt;=0.7,G726=0)),"REVIEW","STANDARD")</f>
        <v>STANDARD</v>
      </c>
    </row>
    <row r="727" spans="1:15">
      <c r="A727" s="42" t="s">
        <v>1063</v>
      </c>
      <c r="B727" s="61" t="s">
        <v>342</v>
      </c>
      <c r="C727" s="43" t="s">
        <v>300</v>
      </c>
      <c r="D727" s="43" t="s">
        <v>298</v>
      </c>
      <c r="E727" s="43" t="s">
        <v>349</v>
      </c>
      <c r="F727" s="43" t="s">
        <v>344</v>
      </c>
      <c r="G727" s="43">
        <v>1</v>
      </c>
      <c r="H727" s="53">
        <v>0.79442109905227309</v>
      </c>
      <c r="I727" s="43">
        <v>262</v>
      </c>
      <c r="J727" s="53">
        <v>0.67334167709637049</v>
      </c>
      <c r="K727" s="58">
        <f>--(H727&gt;='01_PARAMETERS'!$B$7)</f>
        <v>1</v>
      </c>
      <c r="L727" s="58" t="str">
        <f>IF(J727&gt;='01_PARAMETERS'!$B$8,"P714",IF(J727&gt;=0.7,"P715",IF(J727&gt;=0.4,"P716","P717")))</f>
        <v>P716</v>
      </c>
      <c r="M727" s="58" t="str">
        <f>IF(AND(H727&gt;='01_PARAMETERS'!$B$7,F727="High-potential omnichannel"),"Hybrid sequence",IF(H727&gt;='01_PARAMETERS'!$B$7,"Remote call",IF(J727&gt;=0.7,"Approved email","Monitor")))</f>
        <v>Remote call</v>
      </c>
      <c r="N727" s="58" t="str">
        <f t="shared" si="11"/>
        <v>High</v>
      </c>
      <c r="O727" s="73" t="str">
        <f>IF(OR(L727="P714",AND(H727&gt;=0.7,G727=0)),"REVIEW","STANDARD")</f>
        <v>STANDARD</v>
      </c>
    </row>
    <row r="728" spans="1:15">
      <c r="A728" s="42" t="s">
        <v>1064</v>
      </c>
      <c r="B728" s="61" t="s">
        <v>342</v>
      </c>
      <c r="C728" s="43" t="s">
        <v>268</v>
      </c>
      <c r="D728" s="43" t="s">
        <v>266</v>
      </c>
      <c r="E728" s="43" t="s">
        <v>343</v>
      </c>
      <c r="F728" s="43" t="s">
        <v>347</v>
      </c>
      <c r="G728" s="43">
        <v>0</v>
      </c>
      <c r="H728" s="53">
        <v>0.92282817421617724</v>
      </c>
      <c r="I728" s="43">
        <v>42</v>
      </c>
      <c r="J728" s="53">
        <v>0.94868585732165212</v>
      </c>
      <c r="K728" s="58">
        <f>--(H728&gt;='01_PARAMETERS'!$B$7)</f>
        <v>1</v>
      </c>
      <c r="L728" s="58" t="str">
        <f>IF(J728&gt;='01_PARAMETERS'!$B$8,"P715",IF(J728&gt;=0.7,"P716",IF(J728&gt;=0.4,"P717","P718")))</f>
        <v>P715</v>
      </c>
      <c r="M728" s="58" t="str">
        <f>IF(AND(H728&gt;='01_PARAMETERS'!$B$7,F728="High-potential omnichannel"),"Hybrid sequence",IF(H728&gt;='01_PARAMETERS'!$B$7,"Remote call",IF(J728&gt;=0.7,"Approved email","Monitor")))</f>
        <v>Remote call</v>
      </c>
      <c r="N728" s="58" t="str">
        <f t="shared" si="11"/>
        <v>Very high</v>
      </c>
      <c r="O728" s="73" t="str">
        <f>IF(OR(L728="P715",AND(H728&gt;=0.7,G728=0)),"REVIEW","STANDARD")</f>
        <v>REVIEW</v>
      </c>
    </row>
    <row r="729" spans="1:15">
      <c r="A729" s="42" t="s">
        <v>1065</v>
      </c>
      <c r="B729" s="61" t="s">
        <v>342</v>
      </c>
      <c r="C729" s="43" t="s">
        <v>275</v>
      </c>
      <c r="D729" s="43" t="s">
        <v>276</v>
      </c>
      <c r="E729" s="43" t="s">
        <v>343</v>
      </c>
      <c r="F729" s="43" t="s">
        <v>347</v>
      </c>
      <c r="G729" s="43">
        <v>0</v>
      </c>
      <c r="H729" s="53">
        <v>0.94293262367973085</v>
      </c>
      <c r="I729" s="43">
        <v>20</v>
      </c>
      <c r="J729" s="53">
        <v>0.97622027534418021</v>
      </c>
      <c r="K729" s="58">
        <f>--(H729&gt;='01_PARAMETERS'!$B$7)</f>
        <v>1</v>
      </c>
      <c r="L729" s="58" t="str">
        <f>IF(J729&gt;='01_PARAMETERS'!$B$8,"P716",IF(J729&gt;=0.7,"P717",IF(J729&gt;=0.4,"P718","P719")))</f>
        <v>P716</v>
      </c>
      <c r="M729" s="58" t="str">
        <f>IF(AND(H729&gt;='01_PARAMETERS'!$B$7,F729="High-potential omnichannel"),"Hybrid sequence",IF(H729&gt;='01_PARAMETERS'!$B$7,"Remote call",IF(J729&gt;=0.7,"Approved email","Monitor")))</f>
        <v>Remote call</v>
      </c>
      <c r="N729" s="58" t="str">
        <f t="shared" si="11"/>
        <v>Very high</v>
      </c>
      <c r="O729" s="73" t="str">
        <f>IF(OR(L729="P716",AND(H729&gt;=0.7,G729=0)),"REVIEW","STANDARD")</f>
        <v>REVIEW</v>
      </c>
    </row>
    <row r="730" spans="1:15">
      <c r="A730" s="42" t="s">
        <v>1066</v>
      </c>
      <c r="B730" s="61" t="s">
        <v>342</v>
      </c>
      <c r="C730" s="43" t="s">
        <v>309</v>
      </c>
      <c r="D730" s="43" t="s">
        <v>308</v>
      </c>
      <c r="E730" s="43" t="s">
        <v>349</v>
      </c>
      <c r="F730" s="43" t="s">
        <v>347</v>
      </c>
      <c r="G730" s="43">
        <v>1</v>
      </c>
      <c r="H730" s="53">
        <v>0.66899516983791363</v>
      </c>
      <c r="I730" s="43">
        <v>458</v>
      </c>
      <c r="J730" s="53">
        <v>0.42803504380475599</v>
      </c>
      <c r="K730" s="58">
        <f>--(H730&gt;='01_PARAMETERS'!$B$7)</f>
        <v>0</v>
      </c>
      <c r="L730" s="58" t="str">
        <f>IF(J730&gt;='01_PARAMETERS'!$B$8,"P717",IF(J730&gt;=0.7,"P718",IF(J730&gt;=0.4,"P719","P720")))</f>
        <v>P719</v>
      </c>
      <c r="M730" s="58" t="str">
        <f>IF(AND(H730&gt;='01_PARAMETERS'!$B$7,F730="High-potential omnichannel"),"Hybrid sequence",IF(H730&gt;='01_PARAMETERS'!$B$7,"Remote call",IF(J730&gt;=0.7,"Approved email","Monitor")))</f>
        <v>Monitor</v>
      </c>
      <c r="N730" s="58" t="str">
        <f t="shared" si="11"/>
        <v>High</v>
      </c>
      <c r="O730" s="73" t="str">
        <f>IF(OR(L730="P717",AND(H730&gt;=0.7,G730=0)),"REVIEW","STANDARD")</f>
        <v>STANDARD</v>
      </c>
    </row>
    <row r="731" spans="1:15">
      <c r="A731" s="42" t="s">
        <v>1067</v>
      </c>
      <c r="B731" s="61" t="s">
        <v>342</v>
      </c>
      <c r="C731" s="43" t="s">
        <v>259</v>
      </c>
      <c r="D731" s="43" t="s">
        <v>244</v>
      </c>
      <c r="E731" s="43" t="s">
        <v>353</v>
      </c>
      <c r="F731" s="43" t="s">
        <v>350</v>
      </c>
      <c r="G731" s="43">
        <v>1</v>
      </c>
      <c r="H731" s="53">
        <v>0.93732685214769862</v>
      </c>
      <c r="I731" s="43">
        <v>27</v>
      </c>
      <c r="J731" s="53">
        <v>0.96745932415519398</v>
      </c>
      <c r="K731" s="58">
        <f>--(H731&gt;='01_PARAMETERS'!$B$7)</f>
        <v>1</v>
      </c>
      <c r="L731" s="58" t="str">
        <f>IF(J731&gt;='01_PARAMETERS'!$B$8,"P718",IF(J731&gt;=0.7,"P719",IF(J731&gt;=0.4,"P720","P721")))</f>
        <v>P718</v>
      </c>
      <c r="M731" s="58" t="str">
        <f>IF(AND(H731&gt;='01_PARAMETERS'!$B$7,F731="High-potential omnichannel"),"Hybrid sequence",IF(H731&gt;='01_PARAMETERS'!$B$7,"Remote call",IF(J731&gt;=0.7,"Approved email","Monitor")))</f>
        <v>Hybrid sequence</v>
      </c>
      <c r="N731" s="58" t="str">
        <f t="shared" si="11"/>
        <v>Very high</v>
      </c>
      <c r="O731" s="73" t="str">
        <f>IF(OR(L731="P718",AND(H731&gt;=0.7,G731=0)),"REVIEW","STANDARD")</f>
        <v>REVIEW</v>
      </c>
    </row>
    <row r="732" spans="1:15">
      <c r="A732" s="42" t="s">
        <v>1068</v>
      </c>
      <c r="B732" s="61" t="s">
        <v>342</v>
      </c>
      <c r="C732" s="43" t="s">
        <v>275</v>
      </c>
      <c r="D732" s="43" t="s">
        <v>276</v>
      </c>
      <c r="E732" s="43" t="s">
        <v>343</v>
      </c>
      <c r="F732" s="43" t="s">
        <v>347</v>
      </c>
      <c r="G732" s="43">
        <v>1</v>
      </c>
      <c r="H732" s="53">
        <v>0.77251164175672959</v>
      </c>
      <c r="I732" s="43">
        <v>302</v>
      </c>
      <c r="J732" s="53">
        <v>0.62327909887359201</v>
      </c>
      <c r="K732" s="58">
        <f>--(H732&gt;='01_PARAMETERS'!$B$7)</f>
        <v>1</v>
      </c>
      <c r="L732" s="58" t="str">
        <f>IF(J732&gt;='01_PARAMETERS'!$B$8,"P719",IF(J732&gt;=0.7,"P720",IF(J732&gt;=0.4,"P721","P722")))</f>
        <v>P721</v>
      </c>
      <c r="M732" s="58" t="str">
        <f>IF(AND(H732&gt;='01_PARAMETERS'!$B$7,F732="High-potential omnichannel"),"Hybrid sequence",IF(H732&gt;='01_PARAMETERS'!$B$7,"Remote call",IF(J732&gt;=0.7,"Approved email","Monitor")))</f>
        <v>Remote call</v>
      </c>
      <c r="N732" s="58" t="str">
        <f t="shared" si="11"/>
        <v>High</v>
      </c>
      <c r="O732" s="73" t="str">
        <f>IF(OR(L732="P719",AND(H732&gt;=0.7,G732=0)),"REVIEW","STANDARD")</f>
        <v>STANDARD</v>
      </c>
    </row>
    <row r="733" spans="1:15">
      <c r="A733" s="42" t="s">
        <v>1069</v>
      </c>
      <c r="B733" s="61" t="s">
        <v>342</v>
      </c>
      <c r="C733" s="43" t="s">
        <v>306</v>
      </c>
      <c r="D733" s="43" t="s">
        <v>303</v>
      </c>
      <c r="E733" s="43" t="s">
        <v>343</v>
      </c>
      <c r="F733" s="43" t="s">
        <v>347</v>
      </c>
      <c r="G733" s="43">
        <v>1</v>
      </c>
      <c r="H733" s="53">
        <v>0.78876060957548944</v>
      </c>
      <c r="I733" s="43">
        <v>273</v>
      </c>
      <c r="J733" s="53">
        <v>0.65957446808510634</v>
      </c>
      <c r="K733" s="58">
        <f>--(H733&gt;='01_PARAMETERS'!$B$7)</f>
        <v>1</v>
      </c>
      <c r="L733" s="58" t="str">
        <f>IF(J733&gt;='01_PARAMETERS'!$B$8,"P720",IF(J733&gt;=0.7,"P721",IF(J733&gt;=0.4,"P722","P723")))</f>
        <v>P722</v>
      </c>
      <c r="M733" s="58" t="str">
        <f>IF(AND(H733&gt;='01_PARAMETERS'!$B$7,F733="High-potential omnichannel"),"Hybrid sequence",IF(H733&gt;='01_PARAMETERS'!$B$7,"Remote call",IF(J733&gt;=0.7,"Approved email","Monitor")))</f>
        <v>Remote call</v>
      </c>
      <c r="N733" s="58" t="str">
        <f t="shared" si="11"/>
        <v>High</v>
      </c>
      <c r="O733" s="73" t="str">
        <f>IF(OR(L733="P720",AND(H733&gt;=0.7,G733=0)),"REVIEW","STANDARD")</f>
        <v>STANDARD</v>
      </c>
    </row>
    <row r="734" spans="1:15">
      <c r="A734" s="42" t="s">
        <v>1070</v>
      </c>
      <c r="B734" s="61" t="s">
        <v>342</v>
      </c>
      <c r="C734" s="43" t="s">
        <v>313</v>
      </c>
      <c r="D734" s="43" t="s">
        <v>312</v>
      </c>
      <c r="E734" s="43" t="s">
        <v>349</v>
      </c>
      <c r="F734" s="43" t="s">
        <v>344</v>
      </c>
      <c r="G734" s="43">
        <v>0</v>
      </c>
      <c r="H734" s="53">
        <v>0.58122655712740723</v>
      </c>
      <c r="I734" s="43">
        <v>564</v>
      </c>
      <c r="J734" s="53">
        <v>0.29536921151439299</v>
      </c>
      <c r="K734" s="58">
        <f>--(H734&gt;='01_PARAMETERS'!$B$7)</f>
        <v>0</v>
      </c>
      <c r="L734" s="58" t="str">
        <f>IF(J734&gt;='01_PARAMETERS'!$B$8,"P721",IF(J734&gt;=0.7,"P722",IF(J734&gt;=0.4,"P723","P724")))</f>
        <v>P724</v>
      </c>
      <c r="M734" s="58" t="str">
        <f>IF(AND(H734&gt;='01_PARAMETERS'!$B$7,F734="High-potential omnichannel"),"Hybrid sequence",IF(H734&gt;='01_PARAMETERS'!$B$7,"Remote call",IF(J734&gt;=0.7,"Approved email","Monitor")))</f>
        <v>Monitor</v>
      </c>
      <c r="N734" s="58" t="str">
        <f t="shared" si="11"/>
        <v>Medium</v>
      </c>
      <c r="O734" s="73" t="str">
        <f>IF(OR(L734="P721",AND(H734&gt;=0.7,G734=0)),"REVIEW","STANDARD")</f>
        <v>STANDARD</v>
      </c>
    </row>
    <row r="735" spans="1:15">
      <c r="A735" s="42" t="s">
        <v>1071</v>
      </c>
      <c r="B735" s="61" t="s">
        <v>342</v>
      </c>
      <c r="C735" s="43" t="s">
        <v>302</v>
      </c>
      <c r="D735" s="43" t="s">
        <v>303</v>
      </c>
      <c r="E735" s="43" t="s">
        <v>353</v>
      </c>
      <c r="F735" s="43" t="s">
        <v>347</v>
      </c>
      <c r="G735" s="43">
        <v>1</v>
      </c>
      <c r="H735" s="53">
        <v>0.72759607828390338</v>
      </c>
      <c r="I735" s="43">
        <v>369</v>
      </c>
      <c r="J735" s="53">
        <v>0.5394242803504381</v>
      </c>
      <c r="K735" s="58">
        <f>--(H735&gt;='01_PARAMETERS'!$B$7)</f>
        <v>1</v>
      </c>
      <c r="L735" s="58" t="str">
        <f>IF(J735&gt;='01_PARAMETERS'!$B$8,"P722",IF(J735&gt;=0.7,"P723",IF(J735&gt;=0.4,"P724","P725")))</f>
        <v>P724</v>
      </c>
      <c r="M735" s="58" t="str">
        <f>IF(AND(H735&gt;='01_PARAMETERS'!$B$7,F735="High-potential omnichannel"),"Hybrid sequence",IF(H735&gt;='01_PARAMETERS'!$B$7,"Remote call",IF(J735&gt;=0.7,"Approved email","Monitor")))</f>
        <v>Remote call</v>
      </c>
      <c r="N735" s="58" t="str">
        <f t="shared" si="11"/>
        <v>High</v>
      </c>
      <c r="O735" s="73" t="str">
        <f>IF(OR(L735="P722",AND(H735&gt;=0.7,G735=0)),"REVIEW","STANDARD")</f>
        <v>STANDARD</v>
      </c>
    </row>
    <row r="736" spans="1:15">
      <c r="A736" s="42" t="s">
        <v>1072</v>
      </c>
      <c r="B736" s="61" t="s">
        <v>342</v>
      </c>
      <c r="C736" s="43" t="s">
        <v>301</v>
      </c>
      <c r="D736" s="43" t="s">
        <v>298</v>
      </c>
      <c r="E736" s="43" t="s">
        <v>349</v>
      </c>
      <c r="F736" s="43" t="s">
        <v>344</v>
      </c>
      <c r="G736" s="43">
        <v>0</v>
      </c>
      <c r="H736" s="53">
        <v>0.62856925189078838</v>
      </c>
      <c r="I736" s="43">
        <v>511</v>
      </c>
      <c r="J736" s="53">
        <v>0.36170212765957444</v>
      </c>
      <c r="K736" s="58">
        <f>--(H736&gt;='01_PARAMETERS'!$B$7)</f>
        <v>0</v>
      </c>
      <c r="L736" s="58" t="str">
        <f>IF(J736&gt;='01_PARAMETERS'!$B$8,"P723",IF(J736&gt;=0.7,"P724",IF(J736&gt;=0.4,"P725","P726")))</f>
        <v>P726</v>
      </c>
      <c r="M736" s="58" t="str">
        <f>IF(AND(H736&gt;='01_PARAMETERS'!$B$7,F736="High-potential omnichannel"),"Hybrid sequence",IF(H736&gt;='01_PARAMETERS'!$B$7,"Remote call",IF(J736&gt;=0.7,"Approved email","Monitor")))</f>
        <v>Monitor</v>
      </c>
      <c r="N736" s="58" t="str">
        <f t="shared" si="11"/>
        <v>High</v>
      </c>
      <c r="O736" s="73" t="str">
        <f>IF(OR(L736="P723",AND(H736&gt;=0.7,G736=0)),"REVIEW","STANDARD")</f>
        <v>STANDARD</v>
      </c>
    </row>
    <row r="737" spans="1:15">
      <c r="A737" s="42" t="s">
        <v>1073</v>
      </c>
      <c r="B737" s="61" t="s">
        <v>342</v>
      </c>
      <c r="C737" s="43" t="s">
        <v>269</v>
      </c>
      <c r="D737" s="43" t="s">
        <v>270</v>
      </c>
      <c r="E737" s="43" t="s">
        <v>349</v>
      </c>
      <c r="F737" s="43" t="s">
        <v>347</v>
      </c>
      <c r="G737" s="43">
        <v>1</v>
      </c>
      <c r="H737" s="53">
        <v>0.48819500302412333</v>
      </c>
      <c r="I737" s="43">
        <v>657</v>
      </c>
      <c r="J737" s="53">
        <v>0.17897371714643306</v>
      </c>
      <c r="K737" s="58">
        <f>--(H737&gt;='01_PARAMETERS'!$B$7)</f>
        <v>0</v>
      </c>
      <c r="L737" s="58" t="str">
        <f>IF(J737&gt;='01_PARAMETERS'!$B$8,"P724",IF(J737&gt;=0.7,"P725",IF(J737&gt;=0.4,"P726","P727")))</f>
        <v>P727</v>
      </c>
      <c r="M737" s="58" t="str">
        <f>IF(AND(H737&gt;='01_PARAMETERS'!$B$7,F737="High-potential omnichannel"),"Hybrid sequence",IF(H737&gt;='01_PARAMETERS'!$B$7,"Remote call",IF(J737&gt;=0.7,"Approved email","Monitor")))</f>
        <v>Monitor</v>
      </c>
      <c r="N737" s="58" t="str">
        <f t="shared" si="11"/>
        <v>Medium</v>
      </c>
      <c r="O737" s="73" t="str">
        <f>IF(OR(L737="P724",AND(H737&gt;=0.7,G737=0)),"REVIEW","STANDARD")</f>
        <v>STANDARD</v>
      </c>
    </row>
    <row r="738" spans="1:15">
      <c r="A738" s="42" t="s">
        <v>1074</v>
      </c>
      <c r="B738" s="61" t="s">
        <v>342</v>
      </c>
      <c r="C738" s="43" t="s">
        <v>297</v>
      </c>
      <c r="D738" s="43" t="s">
        <v>298</v>
      </c>
      <c r="E738" s="43" t="s">
        <v>349</v>
      </c>
      <c r="F738" s="43" t="s">
        <v>344</v>
      </c>
      <c r="G738" s="43">
        <v>0</v>
      </c>
      <c r="H738" s="53">
        <v>0.47467192247388096</v>
      </c>
      <c r="I738" s="43">
        <v>667</v>
      </c>
      <c r="J738" s="53">
        <v>0.16645807259073842</v>
      </c>
      <c r="K738" s="58">
        <f>--(H738&gt;='01_PARAMETERS'!$B$7)</f>
        <v>0</v>
      </c>
      <c r="L738" s="58" t="str">
        <f>IF(J738&gt;='01_PARAMETERS'!$B$8,"P725",IF(J738&gt;=0.7,"P726",IF(J738&gt;=0.4,"P727","P728")))</f>
        <v>P728</v>
      </c>
      <c r="M738" s="58" t="str">
        <f>IF(AND(H738&gt;='01_PARAMETERS'!$B$7,F738="High-potential omnichannel"),"Hybrid sequence",IF(H738&gt;='01_PARAMETERS'!$B$7,"Remote call",IF(J738&gt;=0.7,"Approved email","Monitor")))</f>
        <v>Monitor</v>
      </c>
      <c r="N738" s="58" t="str">
        <f t="shared" si="11"/>
        <v>Medium</v>
      </c>
      <c r="O738" s="73" t="str">
        <f>IF(OR(L738="P725",AND(H738&gt;=0.7,G738=0)),"REVIEW","STANDARD")</f>
        <v>STANDARD</v>
      </c>
    </row>
    <row r="739" spans="1:15">
      <c r="A739" s="42" t="s">
        <v>1075</v>
      </c>
      <c r="B739" s="61" t="s">
        <v>342</v>
      </c>
      <c r="C739" s="43" t="s">
        <v>311</v>
      </c>
      <c r="D739" s="43" t="s">
        <v>312</v>
      </c>
      <c r="E739" s="43" t="s">
        <v>353</v>
      </c>
      <c r="F739" s="43" t="s">
        <v>344</v>
      </c>
      <c r="G739" s="43">
        <v>1</v>
      </c>
      <c r="H739" s="53">
        <v>0.87316120207126746</v>
      </c>
      <c r="I739" s="43">
        <v>120</v>
      </c>
      <c r="J739" s="53">
        <v>0.85106382978723405</v>
      </c>
      <c r="K739" s="58">
        <f>--(H739&gt;='01_PARAMETERS'!$B$7)</f>
        <v>1</v>
      </c>
      <c r="L739" s="58" t="str">
        <f>IF(J739&gt;='01_PARAMETERS'!$B$8,"P726",IF(J739&gt;=0.7,"P727",IF(J739&gt;=0.4,"P728","P729")))</f>
        <v>P727</v>
      </c>
      <c r="M739" s="58" t="str">
        <f>IF(AND(H739&gt;='01_PARAMETERS'!$B$7,F739="High-potential omnichannel"),"Hybrid sequence",IF(H739&gt;='01_PARAMETERS'!$B$7,"Remote call",IF(J739&gt;=0.7,"Approved email","Monitor")))</f>
        <v>Remote call</v>
      </c>
      <c r="N739" s="58" t="str">
        <f t="shared" si="11"/>
        <v>Very high</v>
      </c>
      <c r="O739" s="73" t="str">
        <f>IF(OR(L739="P726",AND(H739&gt;=0.7,G739=0)),"REVIEW","STANDARD")</f>
        <v>STANDARD</v>
      </c>
    </row>
    <row r="740" spans="1:15">
      <c r="A740" s="42" t="s">
        <v>1076</v>
      </c>
      <c r="B740" s="61" t="s">
        <v>342</v>
      </c>
      <c r="C740" s="43" t="s">
        <v>243</v>
      </c>
      <c r="D740" s="43" t="s">
        <v>244</v>
      </c>
      <c r="E740" s="43" t="s">
        <v>346</v>
      </c>
      <c r="F740" s="43" t="s">
        <v>350</v>
      </c>
      <c r="G740" s="43">
        <v>0</v>
      </c>
      <c r="H740" s="53">
        <v>0.72847033136267614</v>
      </c>
      <c r="I740" s="43">
        <v>367</v>
      </c>
      <c r="J740" s="53">
        <v>0.5419274092615769</v>
      </c>
      <c r="K740" s="58">
        <f>--(H740&gt;='01_PARAMETERS'!$B$7)</f>
        <v>1</v>
      </c>
      <c r="L740" s="58" t="str">
        <f>IF(J740&gt;='01_PARAMETERS'!$B$8,"P727",IF(J740&gt;=0.7,"P728",IF(J740&gt;=0.4,"P729","P730")))</f>
        <v>P729</v>
      </c>
      <c r="M740" s="58" t="str">
        <f>IF(AND(H740&gt;='01_PARAMETERS'!$B$7,F740="High-potential omnichannel"),"Hybrid sequence",IF(H740&gt;='01_PARAMETERS'!$B$7,"Remote call",IF(J740&gt;=0.7,"Approved email","Monitor")))</f>
        <v>Hybrid sequence</v>
      </c>
      <c r="N740" s="58" t="str">
        <f t="shared" si="11"/>
        <v>High</v>
      </c>
      <c r="O740" s="73" t="str">
        <f>IF(OR(L740="P727",AND(H740&gt;=0.7,G740=0)),"REVIEW","STANDARD")</f>
        <v>REVIEW</v>
      </c>
    </row>
    <row r="741" spans="1:15">
      <c r="A741" s="42" t="s">
        <v>1077</v>
      </c>
      <c r="B741" s="61" t="s">
        <v>342</v>
      </c>
      <c r="C741" s="43" t="s">
        <v>275</v>
      </c>
      <c r="D741" s="43" t="s">
        <v>276</v>
      </c>
      <c r="E741" s="43" t="s">
        <v>353</v>
      </c>
      <c r="F741" s="43" t="s">
        <v>350</v>
      </c>
      <c r="G741" s="43">
        <v>0</v>
      </c>
      <c r="H741" s="53">
        <v>0.66921260375372194</v>
      </c>
      <c r="I741" s="43">
        <v>456</v>
      </c>
      <c r="J741" s="53">
        <v>0.4305381727158949</v>
      </c>
      <c r="K741" s="58">
        <f>--(H741&gt;='01_PARAMETERS'!$B$7)</f>
        <v>0</v>
      </c>
      <c r="L741" s="58" t="str">
        <f>IF(J741&gt;='01_PARAMETERS'!$B$8,"P728",IF(J741&gt;=0.7,"P729",IF(J741&gt;=0.4,"P730","P731")))</f>
        <v>P730</v>
      </c>
      <c r="M741" s="58" t="str">
        <f>IF(AND(H741&gt;='01_PARAMETERS'!$B$7,F741="High-potential omnichannel"),"Hybrid sequence",IF(H741&gt;='01_PARAMETERS'!$B$7,"Remote call",IF(J741&gt;=0.7,"Approved email","Monitor")))</f>
        <v>Monitor</v>
      </c>
      <c r="N741" s="58" t="str">
        <f t="shared" si="11"/>
        <v>High</v>
      </c>
      <c r="O741" s="73" t="str">
        <f>IF(OR(L741="P728",AND(H741&gt;=0.7,G741=0)),"REVIEW","STANDARD")</f>
        <v>STANDARD</v>
      </c>
    </row>
    <row r="742" spans="1:15">
      <c r="A742" s="42" t="s">
        <v>1078</v>
      </c>
      <c r="B742" s="61" t="s">
        <v>342</v>
      </c>
      <c r="C742" s="43" t="s">
        <v>313</v>
      </c>
      <c r="D742" s="43" t="s">
        <v>312</v>
      </c>
      <c r="E742" s="43" t="s">
        <v>369</v>
      </c>
      <c r="F742" s="43" t="s">
        <v>344</v>
      </c>
      <c r="G742" s="43">
        <v>1</v>
      </c>
      <c r="H742" s="53">
        <v>0.80155451937026145</v>
      </c>
      <c r="I742" s="43">
        <v>246</v>
      </c>
      <c r="J742" s="53">
        <v>0.69336670838548187</v>
      </c>
      <c r="K742" s="58">
        <f>--(H742&gt;='01_PARAMETERS'!$B$7)</f>
        <v>1</v>
      </c>
      <c r="L742" s="58" t="str">
        <f>IF(J742&gt;='01_PARAMETERS'!$B$8,"P729",IF(J742&gt;=0.7,"P730",IF(J742&gt;=0.4,"P731","P732")))</f>
        <v>P731</v>
      </c>
      <c r="M742" s="58" t="str">
        <f>IF(AND(H742&gt;='01_PARAMETERS'!$B$7,F742="High-potential omnichannel"),"Hybrid sequence",IF(H742&gt;='01_PARAMETERS'!$B$7,"Remote call",IF(J742&gt;=0.7,"Approved email","Monitor")))</f>
        <v>Remote call</v>
      </c>
      <c r="N742" s="58" t="str">
        <f t="shared" si="11"/>
        <v>Very high</v>
      </c>
      <c r="O742" s="73" t="str">
        <f>IF(OR(L742="P729",AND(H742&gt;=0.7,G742=0)),"REVIEW","STANDARD")</f>
        <v>STANDARD</v>
      </c>
    </row>
    <row r="743" spans="1:15">
      <c r="A743" s="42" t="s">
        <v>1079</v>
      </c>
      <c r="B743" s="61" t="s">
        <v>342</v>
      </c>
      <c r="C743" s="43" t="s">
        <v>243</v>
      </c>
      <c r="D743" s="43" t="s">
        <v>244</v>
      </c>
      <c r="E743" s="43" t="s">
        <v>346</v>
      </c>
      <c r="F743" s="43" t="s">
        <v>350</v>
      </c>
      <c r="G743" s="43">
        <v>1</v>
      </c>
      <c r="H743" s="53">
        <v>0.82682031450531457</v>
      </c>
      <c r="I743" s="43">
        <v>205</v>
      </c>
      <c r="J743" s="53">
        <v>0.74468085106382986</v>
      </c>
      <c r="K743" s="58">
        <f>--(H743&gt;='01_PARAMETERS'!$B$7)</f>
        <v>1</v>
      </c>
      <c r="L743" s="58" t="str">
        <f>IF(J743&gt;='01_PARAMETERS'!$B$8,"P730",IF(J743&gt;=0.7,"P731",IF(J743&gt;=0.4,"P732","P733")))</f>
        <v>P731</v>
      </c>
      <c r="M743" s="58" t="str">
        <f>IF(AND(H743&gt;='01_PARAMETERS'!$B$7,F743="High-potential omnichannel"),"Hybrid sequence",IF(H743&gt;='01_PARAMETERS'!$B$7,"Remote call",IF(J743&gt;=0.7,"Approved email","Monitor")))</f>
        <v>Hybrid sequence</v>
      </c>
      <c r="N743" s="58" t="str">
        <f t="shared" si="11"/>
        <v>Very high</v>
      </c>
      <c r="O743" s="73" t="str">
        <f>IF(OR(L743="P730",AND(H743&gt;=0.7,G743=0)),"REVIEW","STANDARD")</f>
        <v>STANDARD</v>
      </c>
    </row>
    <row r="744" spans="1:15">
      <c r="A744" s="42" t="s">
        <v>1080</v>
      </c>
      <c r="B744" s="61" t="s">
        <v>342</v>
      </c>
      <c r="C744" s="43" t="s">
        <v>289</v>
      </c>
      <c r="D744" s="43" t="s">
        <v>286</v>
      </c>
      <c r="E744" s="43" t="s">
        <v>369</v>
      </c>
      <c r="F744" s="43" t="s">
        <v>350</v>
      </c>
      <c r="G744" s="43">
        <v>0</v>
      </c>
      <c r="H744" s="53">
        <v>0.50460945125593393</v>
      </c>
      <c r="I744" s="43">
        <v>648</v>
      </c>
      <c r="J744" s="53">
        <v>0.1902377972465582</v>
      </c>
      <c r="K744" s="58">
        <f>--(H744&gt;='01_PARAMETERS'!$B$7)</f>
        <v>0</v>
      </c>
      <c r="L744" s="58" t="str">
        <f>IF(J744&gt;='01_PARAMETERS'!$B$8,"P731",IF(J744&gt;=0.7,"P732",IF(J744&gt;=0.4,"P733","P734")))</f>
        <v>P734</v>
      </c>
      <c r="M744" s="58" t="str">
        <f>IF(AND(H744&gt;='01_PARAMETERS'!$B$7,F744="High-potential omnichannel"),"Hybrid sequence",IF(H744&gt;='01_PARAMETERS'!$B$7,"Remote call",IF(J744&gt;=0.7,"Approved email","Monitor")))</f>
        <v>Monitor</v>
      </c>
      <c r="N744" s="58" t="str">
        <f t="shared" si="11"/>
        <v>Medium</v>
      </c>
      <c r="O744" s="73" t="str">
        <f>IF(OR(L744="P731",AND(H744&gt;=0.7,G744=0)),"REVIEW","STANDARD")</f>
        <v>STANDARD</v>
      </c>
    </row>
    <row r="745" spans="1:15">
      <c r="A745" s="42" t="s">
        <v>1081</v>
      </c>
      <c r="B745" s="61" t="s">
        <v>342</v>
      </c>
      <c r="C745" s="43" t="s">
        <v>243</v>
      </c>
      <c r="D745" s="43" t="s">
        <v>244</v>
      </c>
      <c r="E745" s="43" t="s">
        <v>349</v>
      </c>
      <c r="F745" s="43" t="s">
        <v>344</v>
      </c>
      <c r="G745" s="43">
        <v>0</v>
      </c>
      <c r="H745" s="53">
        <v>0.77812447419601805</v>
      </c>
      <c r="I745" s="43">
        <v>295</v>
      </c>
      <c r="J745" s="53">
        <v>0.63204005006257824</v>
      </c>
      <c r="K745" s="58">
        <f>--(H745&gt;='01_PARAMETERS'!$B$7)</f>
        <v>1</v>
      </c>
      <c r="L745" s="58" t="str">
        <f>IF(J745&gt;='01_PARAMETERS'!$B$8,"P732",IF(J745&gt;=0.7,"P733",IF(J745&gt;=0.4,"P734","P735")))</f>
        <v>P734</v>
      </c>
      <c r="M745" s="58" t="str">
        <f>IF(AND(H745&gt;='01_PARAMETERS'!$B$7,F745="High-potential omnichannel"),"Hybrid sequence",IF(H745&gt;='01_PARAMETERS'!$B$7,"Remote call",IF(J745&gt;=0.7,"Approved email","Monitor")))</f>
        <v>Remote call</v>
      </c>
      <c r="N745" s="58" t="str">
        <f t="shared" si="11"/>
        <v>High</v>
      </c>
      <c r="O745" s="73" t="str">
        <f>IF(OR(L745="P732",AND(H745&gt;=0.7,G745=0)),"REVIEW","STANDARD")</f>
        <v>REVIEW</v>
      </c>
    </row>
    <row r="746" spans="1:15">
      <c r="A746" s="42" t="s">
        <v>1082</v>
      </c>
      <c r="B746" s="61" t="s">
        <v>342</v>
      </c>
      <c r="C746" s="43" t="s">
        <v>297</v>
      </c>
      <c r="D746" s="43" t="s">
        <v>298</v>
      </c>
      <c r="E746" s="43" t="s">
        <v>343</v>
      </c>
      <c r="F746" s="43" t="s">
        <v>344</v>
      </c>
      <c r="G746" s="43">
        <v>0</v>
      </c>
      <c r="H746" s="53">
        <v>0.59003435672282034</v>
      </c>
      <c r="I746" s="43">
        <v>554</v>
      </c>
      <c r="J746" s="53">
        <v>0.30788485607008764</v>
      </c>
      <c r="K746" s="58">
        <f>--(H746&gt;='01_PARAMETERS'!$B$7)</f>
        <v>0</v>
      </c>
      <c r="L746" s="58" t="str">
        <f>IF(J746&gt;='01_PARAMETERS'!$B$8,"P733",IF(J746&gt;=0.7,"P734",IF(J746&gt;=0.4,"P735","P736")))</f>
        <v>P736</v>
      </c>
      <c r="M746" s="58" t="str">
        <f>IF(AND(H746&gt;='01_PARAMETERS'!$B$7,F746="High-potential omnichannel"),"Hybrid sequence",IF(H746&gt;='01_PARAMETERS'!$B$7,"Remote call",IF(J746&gt;=0.7,"Approved email","Monitor")))</f>
        <v>Monitor</v>
      </c>
      <c r="N746" s="58" t="str">
        <f t="shared" si="11"/>
        <v>Medium</v>
      </c>
      <c r="O746" s="73" t="str">
        <f>IF(OR(L746="P733",AND(H746&gt;=0.7,G746=0)),"REVIEW","STANDARD")</f>
        <v>STANDARD</v>
      </c>
    </row>
    <row r="747" spans="1:15">
      <c r="A747" s="42" t="s">
        <v>1083</v>
      </c>
      <c r="B747" s="61" t="s">
        <v>342</v>
      </c>
      <c r="C747" s="43" t="s">
        <v>301</v>
      </c>
      <c r="D747" s="43" t="s">
        <v>298</v>
      </c>
      <c r="E747" s="43" t="s">
        <v>349</v>
      </c>
      <c r="F747" s="43" t="s">
        <v>344</v>
      </c>
      <c r="G747" s="43">
        <v>0</v>
      </c>
      <c r="H747" s="53">
        <v>0.60758385955335414</v>
      </c>
      <c r="I747" s="43">
        <v>538</v>
      </c>
      <c r="J747" s="53">
        <v>0.32790988735919901</v>
      </c>
      <c r="K747" s="58">
        <f>--(H747&gt;='01_PARAMETERS'!$B$7)</f>
        <v>0</v>
      </c>
      <c r="L747" s="58" t="str">
        <f>IF(J747&gt;='01_PARAMETERS'!$B$8,"P734",IF(J747&gt;=0.7,"P735",IF(J747&gt;=0.4,"P736","P737")))</f>
        <v>P737</v>
      </c>
      <c r="M747" s="58" t="str">
        <f>IF(AND(H747&gt;='01_PARAMETERS'!$B$7,F747="High-potential omnichannel"),"Hybrid sequence",IF(H747&gt;='01_PARAMETERS'!$B$7,"Remote call",IF(J747&gt;=0.7,"Approved email","Monitor")))</f>
        <v>Monitor</v>
      </c>
      <c r="N747" s="58" t="str">
        <f t="shared" si="11"/>
        <v>High</v>
      </c>
      <c r="O747" s="73" t="str">
        <f>IF(OR(L747="P734",AND(H747&gt;=0.7,G747=0)),"REVIEW","STANDARD")</f>
        <v>STANDARD</v>
      </c>
    </row>
    <row r="748" spans="1:15">
      <c r="A748" s="42" t="s">
        <v>1084</v>
      </c>
      <c r="B748" s="61" t="s">
        <v>342</v>
      </c>
      <c r="C748" s="43" t="s">
        <v>290</v>
      </c>
      <c r="D748" s="43" t="s">
        <v>286</v>
      </c>
      <c r="E748" s="43" t="s">
        <v>369</v>
      </c>
      <c r="F748" s="43" t="s">
        <v>344</v>
      </c>
      <c r="G748" s="43">
        <v>0</v>
      </c>
      <c r="H748" s="53">
        <v>0.67212469029712263</v>
      </c>
      <c r="I748" s="43">
        <v>449</v>
      </c>
      <c r="J748" s="53">
        <v>0.43929912390488113</v>
      </c>
      <c r="K748" s="58">
        <f>--(H748&gt;='01_PARAMETERS'!$B$7)</f>
        <v>0</v>
      </c>
      <c r="L748" s="58" t="str">
        <f>IF(J748&gt;='01_PARAMETERS'!$B$8,"P735",IF(J748&gt;=0.7,"P736",IF(J748&gt;=0.4,"P737","P738")))</f>
        <v>P737</v>
      </c>
      <c r="M748" s="58" t="str">
        <f>IF(AND(H748&gt;='01_PARAMETERS'!$B$7,F748="High-potential omnichannel"),"Hybrid sequence",IF(H748&gt;='01_PARAMETERS'!$B$7,"Remote call",IF(J748&gt;=0.7,"Approved email","Monitor")))</f>
        <v>Monitor</v>
      </c>
      <c r="N748" s="58" t="str">
        <f t="shared" si="11"/>
        <v>High</v>
      </c>
      <c r="O748" s="73" t="str">
        <f>IF(OR(L748="P735",AND(H748&gt;=0.7,G748=0)),"REVIEW","STANDARD")</f>
        <v>STANDARD</v>
      </c>
    </row>
    <row r="749" spans="1:15">
      <c r="A749" s="42" t="s">
        <v>1085</v>
      </c>
      <c r="B749" s="61" t="s">
        <v>342</v>
      </c>
      <c r="C749" s="43" t="s">
        <v>285</v>
      </c>
      <c r="D749" s="43" t="s">
        <v>286</v>
      </c>
      <c r="E749" s="43" t="s">
        <v>349</v>
      </c>
      <c r="F749" s="43" t="s">
        <v>344</v>
      </c>
      <c r="G749" s="43">
        <v>1</v>
      </c>
      <c r="H749" s="53">
        <v>0.86527868152547027</v>
      </c>
      <c r="I749" s="43">
        <v>132</v>
      </c>
      <c r="J749" s="53">
        <v>0.83604505632040049</v>
      </c>
      <c r="K749" s="58">
        <f>--(H749&gt;='01_PARAMETERS'!$B$7)</f>
        <v>1</v>
      </c>
      <c r="L749" s="58" t="str">
        <f>IF(J749&gt;='01_PARAMETERS'!$B$8,"P736",IF(J749&gt;=0.7,"P737",IF(J749&gt;=0.4,"P738","P739")))</f>
        <v>P737</v>
      </c>
      <c r="M749" s="58" t="str">
        <f>IF(AND(H749&gt;='01_PARAMETERS'!$B$7,F749="High-potential omnichannel"),"Hybrid sequence",IF(H749&gt;='01_PARAMETERS'!$B$7,"Remote call",IF(J749&gt;=0.7,"Approved email","Monitor")))</f>
        <v>Remote call</v>
      </c>
      <c r="N749" s="58" t="str">
        <f t="shared" si="11"/>
        <v>Very high</v>
      </c>
      <c r="O749" s="73" t="str">
        <f>IF(OR(L749="P736",AND(H749&gt;=0.7,G749=0)),"REVIEW","STANDARD")</f>
        <v>STANDARD</v>
      </c>
    </row>
    <row r="750" spans="1:15">
      <c r="A750" s="42" t="s">
        <v>1086</v>
      </c>
      <c r="B750" s="61" t="s">
        <v>342</v>
      </c>
      <c r="C750" s="43" t="s">
        <v>278</v>
      </c>
      <c r="D750" s="43" t="s">
        <v>276</v>
      </c>
      <c r="E750" s="43" t="s">
        <v>346</v>
      </c>
      <c r="F750" s="43" t="s">
        <v>350</v>
      </c>
      <c r="G750" s="43">
        <v>0</v>
      </c>
      <c r="H750" s="53">
        <v>0.78074761569522433</v>
      </c>
      <c r="I750" s="43">
        <v>292</v>
      </c>
      <c r="J750" s="53">
        <v>0.63579474342928655</v>
      </c>
      <c r="K750" s="58">
        <f>--(H750&gt;='01_PARAMETERS'!$B$7)</f>
        <v>1</v>
      </c>
      <c r="L750" s="58" t="str">
        <f>IF(J750&gt;='01_PARAMETERS'!$B$8,"P737",IF(J750&gt;=0.7,"P738",IF(J750&gt;=0.4,"P739","P740")))</f>
        <v>P739</v>
      </c>
      <c r="M750" s="58" t="str">
        <f>IF(AND(H750&gt;='01_PARAMETERS'!$B$7,F750="High-potential omnichannel"),"Hybrid sequence",IF(H750&gt;='01_PARAMETERS'!$B$7,"Remote call",IF(J750&gt;=0.7,"Approved email","Monitor")))</f>
        <v>Hybrid sequence</v>
      </c>
      <c r="N750" s="58" t="str">
        <f t="shared" si="11"/>
        <v>High</v>
      </c>
      <c r="O750" s="73" t="str">
        <f>IF(OR(L750="P737",AND(H750&gt;=0.7,G750=0)),"REVIEW","STANDARD")</f>
        <v>REVIEW</v>
      </c>
    </row>
    <row r="751" spans="1:15">
      <c r="A751" s="42" t="s">
        <v>1087</v>
      </c>
      <c r="B751" s="61" t="s">
        <v>342</v>
      </c>
      <c r="C751" s="43" t="s">
        <v>285</v>
      </c>
      <c r="D751" s="43" t="s">
        <v>286</v>
      </c>
      <c r="E751" s="43" t="s">
        <v>349</v>
      </c>
      <c r="F751" s="43" t="s">
        <v>347</v>
      </c>
      <c r="G751" s="43">
        <v>1</v>
      </c>
      <c r="H751" s="53">
        <v>0.91350496136715531</v>
      </c>
      <c r="I751" s="43">
        <v>54</v>
      </c>
      <c r="J751" s="53">
        <v>0.93366708385481856</v>
      </c>
      <c r="K751" s="58">
        <f>--(H751&gt;='01_PARAMETERS'!$B$7)</f>
        <v>1</v>
      </c>
      <c r="L751" s="58" t="str">
        <f>IF(J751&gt;='01_PARAMETERS'!$B$8,"P738",IF(J751&gt;=0.7,"P739",IF(J751&gt;=0.4,"P740","P741")))</f>
        <v>P738</v>
      </c>
      <c r="M751" s="58" t="str">
        <f>IF(AND(H751&gt;='01_PARAMETERS'!$B$7,F751="High-potential omnichannel"),"Hybrid sequence",IF(H751&gt;='01_PARAMETERS'!$B$7,"Remote call",IF(J751&gt;=0.7,"Approved email","Monitor")))</f>
        <v>Remote call</v>
      </c>
      <c r="N751" s="58" t="str">
        <f t="shared" si="11"/>
        <v>Very high</v>
      </c>
      <c r="O751" s="73" t="str">
        <f>IF(OR(L751="P738",AND(H751&gt;=0.7,G751=0)),"REVIEW","STANDARD")</f>
        <v>REVIEW</v>
      </c>
    </row>
    <row r="752" spans="1:15">
      <c r="A752" s="42" t="s">
        <v>1088</v>
      </c>
      <c r="B752" s="61" t="s">
        <v>342</v>
      </c>
      <c r="C752" s="43" t="s">
        <v>271</v>
      </c>
      <c r="D752" s="43" t="s">
        <v>270</v>
      </c>
      <c r="E752" s="43" t="s">
        <v>346</v>
      </c>
      <c r="F752" s="43" t="s">
        <v>350</v>
      </c>
      <c r="G752" s="43">
        <v>1</v>
      </c>
      <c r="H752" s="53">
        <v>0.82749890345951538</v>
      </c>
      <c r="I752" s="43">
        <v>202</v>
      </c>
      <c r="J752" s="53">
        <v>0.74843554443053817</v>
      </c>
      <c r="K752" s="58">
        <f>--(H752&gt;='01_PARAMETERS'!$B$7)</f>
        <v>1</v>
      </c>
      <c r="L752" s="58" t="str">
        <f>IF(J752&gt;='01_PARAMETERS'!$B$8,"P739",IF(J752&gt;=0.7,"P740",IF(J752&gt;=0.4,"P741","P742")))</f>
        <v>P740</v>
      </c>
      <c r="M752" s="58" t="str">
        <f>IF(AND(H752&gt;='01_PARAMETERS'!$B$7,F752="High-potential omnichannel"),"Hybrid sequence",IF(H752&gt;='01_PARAMETERS'!$B$7,"Remote call",IF(J752&gt;=0.7,"Approved email","Monitor")))</f>
        <v>Hybrid sequence</v>
      </c>
      <c r="N752" s="58" t="str">
        <f t="shared" si="11"/>
        <v>Very high</v>
      </c>
      <c r="O752" s="73" t="str">
        <f>IF(OR(L752="P739",AND(H752&gt;=0.7,G752=0)),"REVIEW","STANDARD")</f>
        <v>STANDARD</v>
      </c>
    </row>
    <row r="753" spans="1:15">
      <c r="A753" s="42" t="s">
        <v>1089</v>
      </c>
      <c r="B753" s="61" t="s">
        <v>342</v>
      </c>
      <c r="C753" s="43" t="s">
        <v>257</v>
      </c>
      <c r="D753" s="43" t="s">
        <v>244</v>
      </c>
      <c r="E753" s="43" t="s">
        <v>349</v>
      </c>
      <c r="F753" s="43" t="s">
        <v>344</v>
      </c>
      <c r="G753" s="43">
        <v>0</v>
      </c>
      <c r="H753" s="53">
        <v>0.39234669729554394</v>
      </c>
      <c r="I753" s="43">
        <v>725</v>
      </c>
      <c r="J753" s="53">
        <v>9.3867334167709648E-2</v>
      </c>
      <c r="K753" s="58">
        <f>--(H753&gt;='01_PARAMETERS'!$B$7)</f>
        <v>0</v>
      </c>
      <c r="L753" s="58" t="str">
        <f>IF(J753&gt;='01_PARAMETERS'!$B$8,"P740",IF(J753&gt;=0.7,"P741",IF(J753&gt;=0.4,"P742","P743")))</f>
        <v>P743</v>
      </c>
      <c r="M753" s="58" t="str">
        <f>IF(AND(H753&gt;='01_PARAMETERS'!$B$7,F753="High-potential omnichannel"),"Hybrid sequence",IF(H753&gt;='01_PARAMETERS'!$B$7,"Remote call",IF(J753&gt;=0.7,"Approved email","Monitor")))</f>
        <v>Monitor</v>
      </c>
      <c r="N753" s="58" t="str">
        <f t="shared" si="11"/>
        <v>Low</v>
      </c>
      <c r="O753" s="73" t="str">
        <f>IF(OR(L753="P740",AND(H753&gt;=0.7,G753=0)),"REVIEW","STANDARD")</f>
        <v>STANDARD</v>
      </c>
    </row>
    <row r="754" spans="1:15">
      <c r="A754" s="42" t="s">
        <v>1090</v>
      </c>
      <c r="B754" s="61" t="s">
        <v>342</v>
      </c>
      <c r="C754" s="43" t="s">
        <v>305</v>
      </c>
      <c r="D754" s="43" t="s">
        <v>303</v>
      </c>
      <c r="E754" s="43" t="s">
        <v>346</v>
      </c>
      <c r="F754" s="43" t="s">
        <v>350</v>
      </c>
      <c r="G754" s="43">
        <v>0</v>
      </c>
      <c r="H754" s="53">
        <v>0.13457528808817185</v>
      </c>
      <c r="I754" s="43">
        <v>795</v>
      </c>
      <c r="J754" s="53">
        <v>6.2578222778473247E-3</v>
      </c>
      <c r="K754" s="58">
        <f>--(H754&gt;='01_PARAMETERS'!$B$7)</f>
        <v>0</v>
      </c>
      <c r="L754" s="58" t="str">
        <f>IF(J754&gt;='01_PARAMETERS'!$B$8,"P741",IF(J754&gt;=0.7,"P742",IF(J754&gt;=0.4,"P743","P744")))</f>
        <v>P744</v>
      </c>
      <c r="M754" s="58" t="str">
        <f>IF(AND(H754&gt;='01_PARAMETERS'!$B$7,F754="High-potential omnichannel"),"Hybrid sequence",IF(H754&gt;='01_PARAMETERS'!$B$7,"Remote call",IF(J754&gt;=0.7,"Approved email","Monitor")))</f>
        <v>Monitor</v>
      </c>
      <c r="N754" s="58" t="str">
        <f t="shared" si="11"/>
        <v>Low</v>
      </c>
      <c r="O754" s="73" t="str">
        <f>IF(OR(L754="P741",AND(H754&gt;=0.7,G754=0)),"REVIEW","STANDARD")</f>
        <v>STANDARD</v>
      </c>
    </row>
    <row r="755" spans="1:15">
      <c r="A755" s="42" t="s">
        <v>1091</v>
      </c>
      <c r="B755" s="61" t="s">
        <v>342</v>
      </c>
      <c r="C755" s="43" t="s">
        <v>301</v>
      </c>
      <c r="D755" s="43" t="s">
        <v>298</v>
      </c>
      <c r="E755" s="43" t="s">
        <v>343</v>
      </c>
      <c r="F755" s="43" t="s">
        <v>344</v>
      </c>
      <c r="G755" s="43">
        <v>1</v>
      </c>
      <c r="H755" s="53">
        <v>0.80697491900863616</v>
      </c>
      <c r="I755" s="43">
        <v>233</v>
      </c>
      <c r="J755" s="53">
        <v>0.70963704630788493</v>
      </c>
      <c r="K755" s="58">
        <f>--(H755&gt;='01_PARAMETERS'!$B$7)</f>
        <v>1</v>
      </c>
      <c r="L755" s="58" t="str">
        <f>IF(J755&gt;='01_PARAMETERS'!$B$8,"P742",IF(J755&gt;=0.7,"P743",IF(J755&gt;=0.4,"P744","P745")))</f>
        <v>P743</v>
      </c>
      <c r="M755" s="58" t="str">
        <f>IF(AND(H755&gt;='01_PARAMETERS'!$B$7,F755="High-potential omnichannel"),"Hybrid sequence",IF(H755&gt;='01_PARAMETERS'!$B$7,"Remote call",IF(J755&gt;=0.7,"Approved email","Monitor")))</f>
        <v>Remote call</v>
      </c>
      <c r="N755" s="58" t="str">
        <f t="shared" si="11"/>
        <v>Very high</v>
      </c>
      <c r="O755" s="73" t="str">
        <f>IF(OR(L755="P742",AND(H755&gt;=0.7,G755=0)),"REVIEW","STANDARD")</f>
        <v>STANDARD</v>
      </c>
    </row>
    <row r="756" spans="1:15">
      <c r="A756" s="42" t="s">
        <v>1092</v>
      </c>
      <c r="B756" s="61" t="s">
        <v>342</v>
      </c>
      <c r="C756" s="43" t="s">
        <v>262</v>
      </c>
      <c r="D756" s="43" t="s">
        <v>263</v>
      </c>
      <c r="E756" s="43" t="s">
        <v>346</v>
      </c>
      <c r="F756" s="43" t="s">
        <v>344</v>
      </c>
      <c r="G756" s="43">
        <v>1</v>
      </c>
      <c r="H756" s="53">
        <v>0.85312764458350643</v>
      </c>
      <c r="I756" s="43">
        <v>149</v>
      </c>
      <c r="J756" s="53">
        <v>0.81476846057571961</v>
      </c>
      <c r="K756" s="58">
        <f>--(H756&gt;='01_PARAMETERS'!$B$7)</f>
        <v>1</v>
      </c>
      <c r="L756" s="58" t="str">
        <f>IF(J756&gt;='01_PARAMETERS'!$B$8,"P743",IF(J756&gt;=0.7,"P744",IF(J756&gt;=0.4,"P745","P746")))</f>
        <v>P744</v>
      </c>
      <c r="M756" s="58" t="str">
        <f>IF(AND(H756&gt;='01_PARAMETERS'!$B$7,F756="High-potential omnichannel"),"Hybrid sequence",IF(H756&gt;='01_PARAMETERS'!$B$7,"Remote call",IF(J756&gt;=0.7,"Approved email","Monitor")))</f>
        <v>Remote call</v>
      </c>
      <c r="N756" s="58" t="str">
        <f t="shared" si="11"/>
        <v>Very high</v>
      </c>
      <c r="O756" s="73" t="str">
        <f>IF(OR(L756="P743",AND(H756&gt;=0.7,G756=0)),"REVIEW","STANDARD")</f>
        <v>STANDARD</v>
      </c>
    </row>
    <row r="757" spans="1:15">
      <c r="A757" s="42" t="s">
        <v>1093</v>
      </c>
      <c r="B757" s="61" t="s">
        <v>342</v>
      </c>
      <c r="C757" s="43" t="s">
        <v>310</v>
      </c>
      <c r="D757" s="43" t="s">
        <v>308</v>
      </c>
      <c r="E757" s="43" t="s">
        <v>353</v>
      </c>
      <c r="F757" s="43" t="s">
        <v>347</v>
      </c>
      <c r="G757" s="43">
        <v>0</v>
      </c>
      <c r="H757" s="53">
        <v>0.3101310064258132</v>
      </c>
      <c r="I757" s="43">
        <v>758</v>
      </c>
      <c r="J757" s="53">
        <v>5.2565707133917394E-2</v>
      </c>
      <c r="K757" s="58">
        <f>--(H757&gt;='01_PARAMETERS'!$B$7)</f>
        <v>0</v>
      </c>
      <c r="L757" s="58" t="str">
        <f>IF(J757&gt;='01_PARAMETERS'!$B$8,"P744",IF(J757&gt;=0.7,"P745",IF(J757&gt;=0.4,"P746","P747")))</f>
        <v>P747</v>
      </c>
      <c r="M757" s="58" t="str">
        <f>IF(AND(H757&gt;='01_PARAMETERS'!$B$7,F757="High-potential omnichannel"),"Hybrid sequence",IF(H757&gt;='01_PARAMETERS'!$B$7,"Remote call",IF(J757&gt;=0.7,"Approved email","Monitor")))</f>
        <v>Monitor</v>
      </c>
      <c r="N757" s="58" t="str">
        <f t="shared" si="11"/>
        <v>Low</v>
      </c>
      <c r="O757" s="73" t="str">
        <f>IF(OR(L757="P744",AND(H757&gt;=0.7,G757=0)),"REVIEW","STANDARD")</f>
        <v>STANDARD</v>
      </c>
    </row>
    <row r="758" spans="1:15">
      <c r="A758" s="42" t="s">
        <v>1094</v>
      </c>
      <c r="B758" s="61" t="s">
        <v>342</v>
      </c>
      <c r="C758" s="43" t="s">
        <v>243</v>
      </c>
      <c r="D758" s="43" t="s">
        <v>244</v>
      </c>
      <c r="E758" s="43" t="s">
        <v>369</v>
      </c>
      <c r="F758" s="43" t="s">
        <v>347</v>
      </c>
      <c r="G758" s="43">
        <v>1</v>
      </c>
      <c r="H758" s="53">
        <v>0.91081243940103052</v>
      </c>
      <c r="I758" s="43">
        <v>60</v>
      </c>
      <c r="J758" s="53">
        <v>0.92615769712140172</v>
      </c>
      <c r="K758" s="58">
        <f>--(H758&gt;='01_PARAMETERS'!$B$7)</f>
        <v>1</v>
      </c>
      <c r="L758" s="58" t="str">
        <f>IF(J758&gt;='01_PARAMETERS'!$B$8,"P745",IF(J758&gt;=0.7,"P746",IF(J758&gt;=0.4,"P747","P748")))</f>
        <v>P745</v>
      </c>
      <c r="M758" s="58" t="str">
        <f>IF(AND(H758&gt;='01_PARAMETERS'!$B$7,F758="High-potential omnichannel"),"Hybrid sequence",IF(H758&gt;='01_PARAMETERS'!$B$7,"Remote call",IF(J758&gt;=0.7,"Approved email","Monitor")))</f>
        <v>Remote call</v>
      </c>
      <c r="N758" s="58" t="str">
        <f t="shared" si="11"/>
        <v>Very high</v>
      </c>
      <c r="O758" s="73" t="str">
        <f>IF(OR(L758="P745",AND(H758&gt;=0.7,G758=0)),"REVIEW","STANDARD")</f>
        <v>REVIEW</v>
      </c>
    </row>
    <row r="759" spans="1:15">
      <c r="A759" s="42" t="s">
        <v>1095</v>
      </c>
      <c r="B759" s="61" t="s">
        <v>342</v>
      </c>
      <c r="C759" s="43" t="s">
        <v>262</v>
      </c>
      <c r="D759" s="43" t="s">
        <v>263</v>
      </c>
      <c r="E759" s="43" t="s">
        <v>346</v>
      </c>
      <c r="F759" s="43" t="s">
        <v>344</v>
      </c>
      <c r="G759" s="43">
        <v>1</v>
      </c>
      <c r="H759" s="53">
        <v>0.81635908722345041</v>
      </c>
      <c r="I759" s="43">
        <v>224</v>
      </c>
      <c r="J759" s="53">
        <v>0.72090112640801007</v>
      </c>
      <c r="K759" s="58">
        <f>--(H759&gt;='01_PARAMETERS'!$B$7)</f>
        <v>1</v>
      </c>
      <c r="L759" s="58" t="str">
        <f>IF(J759&gt;='01_PARAMETERS'!$B$8,"P746",IF(J759&gt;=0.7,"P747",IF(J759&gt;=0.4,"P748","P749")))</f>
        <v>P747</v>
      </c>
      <c r="M759" s="58" t="str">
        <f>IF(AND(H759&gt;='01_PARAMETERS'!$B$7,F759="High-potential omnichannel"),"Hybrid sequence",IF(H759&gt;='01_PARAMETERS'!$B$7,"Remote call",IF(J759&gt;=0.7,"Approved email","Monitor")))</f>
        <v>Remote call</v>
      </c>
      <c r="N759" s="58" t="str">
        <f t="shared" si="11"/>
        <v>Very high</v>
      </c>
      <c r="O759" s="73" t="str">
        <f>IF(OR(L759="P746",AND(H759&gt;=0.7,G759=0)),"REVIEW","STANDARD")</f>
        <v>STANDARD</v>
      </c>
    </row>
    <row r="760" spans="1:15">
      <c r="A760" s="42" t="s">
        <v>1096</v>
      </c>
      <c r="B760" s="61" t="s">
        <v>342</v>
      </c>
      <c r="C760" s="43" t="s">
        <v>264</v>
      </c>
      <c r="D760" s="43" t="s">
        <v>263</v>
      </c>
      <c r="E760" s="43" t="s">
        <v>349</v>
      </c>
      <c r="F760" s="43" t="s">
        <v>350</v>
      </c>
      <c r="G760" s="43">
        <v>1</v>
      </c>
      <c r="H760" s="53">
        <v>0.71015462770545112</v>
      </c>
      <c r="I760" s="43">
        <v>391</v>
      </c>
      <c r="J760" s="53">
        <v>0.51188986232790989</v>
      </c>
      <c r="K760" s="58">
        <f>--(H760&gt;='01_PARAMETERS'!$B$7)</f>
        <v>1</v>
      </c>
      <c r="L760" s="58" t="str">
        <f>IF(J760&gt;='01_PARAMETERS'!$B$8,"P747",IF(J760&gt;=0.7,"P748",IF(J760&gt;=0.4,"P749","P750")))</f>
        <v>P749</v>
      </c>
      <c r="M760" s="58" t="str">
        <f>IF(AND(H760&gt;='01_PARAMETERS'!$B$7,F760="High-potential omnichannel"),"Hybrid sequence",IF(H760&gt;='01_PARAMETERS'!$B$7,"Remote call",IF(J760&gt;=0.7,"Approved email","Monitor")))</f>
        <v>Hybrid sequence</v>
      </c>
      <c r="N760" s="58" t="str">
        <f t="shared" si="11"/>
        <v>High</v>
      </c>
      <c r="O760" s="73" t="str">
        <f>IF(OR(L760="P747",AND(H760&gt;=0.7,G760=0)),"REVIEW","STANDARD")</f>
        <v>STANDARD</v>
      </c>
    </row>
    <row r="761" spans="1:15">
      <c r="A761" s="42" t="s">
        <v>1097</v>
      </c>
      <c r="B761" s="61" t="s">
        <v>342</v>
      </c>
      <c r="C761" s="43" t="s">
        <v>310</v>
      </c>
      <c r="D761" s="43" t="s">
        <v>308</v>
      </c>
      <c r="E761" s="43" t="s">
        <v>349</v>
      </c>
      <c r="F761" s="43" t="s">
        <v>350</v>
      </c>
      <c r="G761" s="43">
        <v>0</v>
      </c>
      <c r="H761" s="53">
        <v>0.53684389285152478</v>
      </c>
      <c r="I761" s="43">
        <v>622</v>
      </c>
      <c r="J761" s="53">
        <v>0.22277847309136423</v>
      </c>
      <c r="K761" s="58">
        <f>--(H761&gt;='01_PARAMETERS'!$B$7)</f>
        <v>0</v>
      </c>
      <c r="L761" s="58" t="str">
        <f>IF(J761&gt;='01_PARAMETERS'!$B$8,"P748",IF(J761&gt;=0.7,"P749",IF(J761&gt;=0.4,"P750","P751")))</f>
        <v>P751</v>
      </c>
      <c r="M761" s="58" t="str">
        <f>IF(AND(H761&gt;='01_PARAMETERS'!$B$7,F761="High-potential omnichannel"),"Hybrid sequence",IF(H761&gt;='01_PARAMETERS'!$B$7,"Remote call",IF(J761&gt;=0.7,"Approved email","Monitor")))</f>
        <v>Monitor</v>
      </c>
      <c r="N761" s="58" t="str">
        <f t="shared" si="11"/>
        <v>Medium</v>
      </c>
      <c r="O761" s="73" t="str">
        <f>IF(OR(L761="P748",AND(H761&gt;=0.7,G761=0)),"REVIEW","STANDARD")</f>
        <v>STANDARD</v>
      </c>
    </row>
    <row r="762" spans="1:15">
      <c r="A762" s="42" t="s">
        <v>1098</v>
      </c>
      <c r="B762" s="61" t="s">
        <v>342</v>
      </c>
      <c r="C762" s="43" t="s">
        <v>267</v>
      </c>
      <c r="D762" s="43" t="s">
        <v>266</v>
      </c>
      <c r="E762" s="43" t="s">
        <v>343</v>
      </c>
      <c r="F762" s="43" t="s">
        <v>347</v>
      </c>
      <c r="G762" s="43">
        <v>0</v>
      </c>
      <c r="H762" s="53">
        <v>0.26217138649764132</v>
      </c>
      <c r="I762" s="43">
        <v>773</v>
      </c>
      <c r="J762" s="53">
        <v>3.379224030037542E-2</v>
      </c>
      <c r="K762" s="58">
        <f>--(H762&gt;='01_PARAMETERS'!$B$7)</f>
        <v>0</v>
      </c>
      <c r="L762" s="58" t="str">
        <f>IF(J762&gt;='01_PARAMETERS'!$B$8,"P749",IF(J762&gt;=0.7,"P750",IF(J762&gt;=0.4,"P751","P752")))</f>
        <v>P752</v>
      </c>
      <c r="M762" s="58" t="str">
        <f>IF(AND(H762&gt;='01_PARAMETERS'!$B$7,F762="High-potential omnichannel"),"Hybrid sequence",IF(H762&gt;='01_PARAMETERS'!$B$7,"Remote call",IF(J762&gt;=0.7,"Approved email","Monitor")))</f>
        <v>Monitor</v>
      </c>
      <c r="N762" s="58" t="str">
        <f t="shared" si="11"/>
        <v>Low</v>
      </c>
      <c r="O762" s="73" t="str">
        <f>IF(OR(L762="P749",AND(H762&gt;=0.7,G762=0)),"REVIEW","STANDARD")</f>
        <v>STANDARD</v>
      </c>
    </row>
    <row r="763" spans="1:15">
      <c r="A763" s="42" t="s">
        <v>1099</v>
      </c>
      <c r="B763" s="61" t="s">
        <v>342</v>
      </c>
      <c r="C763" s="43" t="s">
        <v>283</v>
      </c>
      <c r="D763" s="43" t="s">
        <v>281</v>
      </c>
      <c r="E763" s="43" t="s">
        <v>349</v>
      </c>
      <c r="F763" s="43" t="s">
        <v>344</v>
      </c>
      <c r="G763" s="43">
        <v>1</v>
      </c>
      <c r="H763" s="53">
        <v>0.61466680040442601</v>
      </c>
      <c r="I763" s="43">
        <v>532</v>
      </c>
      <c r="J763" s="53">
        <v>0.33541927409261574</v>
      </c>
      <c r="K763" s="58">
        <f>--(H763&gt;='01_PARAMETERS'!$B$7)</f>
        <v>0</v>
      </c>
      <c r="L763" s="58" t="str">
        <f>IF(J763&gt;='01_PARAMETERS'!$B$8,"P750",IF(J763&gt;=0.7,"P751",IF(J763&gt;=0.4,"P752","P753")))</f>
        <v>P753</v>
      </c>
      <c r="M763" s="58" t="str">
        <f>IF(AND(H763&gt;='01_PARAMETERS'!$B$7,F763="High-potential omnichannel"),"Hybrid sequence",IF(H763&gt;='01_PARAMETERS'!$B$7,"Remote call",IF(J763&gt;=0.7,"Approved email","Monitor")))</f>
        <v>Monitor</v>
      </c>
      <c r="N763" s="58" t="str">
        <f t="shared" si="11"/>
        <v>High</v>
      </c>
      <c r="O763" s="73" t="str">
        <f>IF(OR(L763="P750",AND(H763&gt;=0.7,G763=0)),"REVIEW","STANDARD")</f>
        <v>STANDARD</v>
      </c>
    </row>
    <row r="764" spans="1:15">
      <c r="A764" s="42" t="s">
        <v>1100</v>
      </c>
      <c r="B764" s="61" t="s">
        <v>342</v>
      </c>
      <c r="C764" s="43" t="s">
        <v>283</v>
      </c>
      <c r="D764" s="43" t="s">
        <v>281</v>
      </c>
      <c r="E764" s="43" t="s">
        <v>349</v>
      </c>
      <c r="F764" s="43" t="s">
        <v>344</v>
      </c>
      <c r="G764" s="43">
        <v>1</v>
      </c>
      <c r="H764" s="53">
        <v>0.88136190038101314</v>
      </c>
      <c r="I764" s="43">
        <v>105</v>
      </c>
      <c r="J764" s="53">
        <v>0.86983729662077591</v>
      </c>
      <c r="K764" s="58">
        <f>--(H764&gt;='01_PARAMETERS'!$B$7)</f>
        <v>1</v>
      </c>
      <c r="L764" s="58" t="str">
        <f>IF(J764&gt;='01_PARAMETERS'!$B$8,"P751",IF(J764&gt;=0.7,"P752",IF(J764&gt;=0.4,"P753","P754")))</f>
        <v>P752</v>
      </c>
      <c r="M764" s="58" t="str">
        <f>IF(AND(H764&gt;='01_PARAMETERS'!$B$7,F764="High-potential omnichannel"),"Hybrid sequence",IF(H764&gt;='01_PARAMETERS'!$B$7,"Remote call",IF(J764&gt;=0.7,"Approved email","Monitor")))</f>
        <v>Remote call</v>
      </c>
      <c r="N764" s="58" t="str">
        <f t="shared" si="11"/>
        <v>Very high</v>
      </c>
      <c r="O764" s="73" t="str">
        <f>IF(OR(L764="P751",AND(H764&gt;=0.7,G764=0)),"REVIEW","STANDARD")</f>
        <v>STANDARD</v>
      </c>
    </row>
    <row r="765" spans="1:15">
      <c r="A765" s="42" t="s">
        <v>1101</v>
      </c>
      <c r="B765" s="61" t="s">
        <v>342</v>
      </c>
      <c r="C765" s="43" t="s">
        <v>260</v>
      </c>
      <c r="D765" s="43" t="s">
        <v>244</v>
      </c>
      <c r="E765" s="43" t="s">
        <v>343</v>
      </c>
      <c r="F765" s="43" t="s">
        <v>347</v>
      </c>
      <c r="G765" s="43">
        <v>0</v>
      </c>
      <c r="H765" s="53">
        <v>0.47680202244782977</v>
      </c>
      <c r="I765" s="43">
        <v>665</v>
      </c>
      <c r="J765" s="53">
        <v>0.16896120150187732</v>
      </c>
      <c r="K765" s="58">
        <f>--(H765&gt;='01_PARAMETERS'!$B$7)</f>
        <v>0</v>
      </c>
      <c r="L765" s="58" t="str">
        <f>IF(J765&gt;='01_PARAMETERS'!$B$8,"P752",IF(J765&gt;=0.7,"P753",IF(J765&gt;=0.4,"P754","P755")))</f>
        <v>P755</v>
      </c>
      <c r="M765" s="58" t="str">
        <f>IF(AND(H765&gt;='01_PARAMETERS'!$B$7,F765="High-potential omnichannel"),"Hybrid sequence",IF(H765&gt;='01_PARAMETERS'!$B$7,"Remote call",IF(J765&gt;=0.7,"Approved email","Monitor")))</f>
        <v>Monitor</v>
      </c>
      <c r="N765" s="58" t="str">
        <f t="shared" si="11"/>
        <v>Medium</v>
      </c>
      <c r="O765" s="73" t="str">
        <f>IF(OR(L765="P752",AND(H765&gt;=0.7,G765=0)),"REVIEW","STANDARD")</f>
        <v>STANDARD</v>
      </c>
    </row>
    <row r="766" spans="1:15">
      <c r="A766" s="42" t="s">
        <v>1102</v>
      </c>
      <c r="B766" s="61" t="s">
        <v>342</v>
      </c>
      <c r="C766" s="43" t="s">
        <v>289</v>
      </c>
      <c r="D766" s="43" t="s">
        <v>286</v>
      </c>
      <c r="E766" s="43" t="s">
        <v>349</v>
      </c>
      <c r="F766" s="43" t="s">
        <v>350</v>
      </c>
      <c r="G766" s="43">
        <v>1</v>
      </c>
      <c r="H766" s="53">
        <v>0.80960903161391606</v>
      </c>
      <c r="I766" s="43">
        <v>229</v>
      </c>
      <c r="J766" s="53">
        <v>0.71464330413016275</v>
      </c>
      <c r="K766" s="58">
        <f>--(H766&gt;='01_PARAMETERS'!$B$7)</f>
        <v>1</v>
      </c>
      <c r="L766" s="58" t="str">
        <f>IF(J766&gt;='01_PARAMETERS'!$B$8,"P753",IF(J766&gt;=0.7,"P754",IF(J766&gt;=0.4,"P755","P756")))</f>
        <v>P754</v>
      </c>
      <c r="M766" s="58" t="str">
        <f>IF(AND(H766&gt;='01_PARAMETERS'!$B$7,F766="High-potential omnichannel"),"Hybrid sequence",IF(H766&gt;='01_PARAMETERS'!$B$7,"Remote call",IF(J766&gt;=0.7,"Approved email","Monitor")))</f>
        <v>Hybrid sequence</v>
      </c>
      <c r="N766" s="58" t="str">
        <f t="shared" si="11"/>
        <v>Very high</v>
      </c>
      <c r="O766" s="73" t="str">
        <f>IF(OR(L766="P753",AND(H766&gt;=0.7,G766=0)),"REVIEW","STANDARD")</f>
        <v>STANDARD</v>
      </c>
    </row>
    <row r="767" spans="1:15">
      <c r="A767" s="42" t="s">
        <v>1103</v>
      </c>
      <c r="B767" s="61" t="s">
        <v>342</v>
      </c>
      <c r="C767" s="43" t="s">
        <v>299</v>
      </c>
      <c r="D767" s="43" t="s">
        <v>298</v>
      </c>
      <c r="E767" s="43" t="s">
        <v>346</v>
      </c>
      <c r="F767" s="43" t="s">
        <v>350</v>
      </c>
      <c r="G767" s="43">
        <v>0</v>
      </c>
      <c r="H767" s="53">
        <v>0.77119538220572126</v>
      </c>
      <c r="I767" s="43">
        <v>305</v>
      </c>
      <c r="J767" s="53">
        <v>0.61952440550688359</v>
      </c>
      <c r="K767" s="58">
        <f>--(H767&gt;='01_PARAMETERS'!$B$7)</f>
        <v>1</v>
      </c>
      <c r="L767" s="58" t="str">
        <f>IF(J767&gt;='01_PARAMETERS'!$B$8,"P754",IF(J767&gt;=0.7,"P755",IF(J767&gt;=0.4,"P756","P757")))</f>
        <v>P756</v>
      </c>
      <c r="M767" s="58" t="str">
        <f>IF(AND(H767&gt;='01_PARAMETERS'!$B$7,F767="High-potential omnichannel"),"Hybrid sequence",IF(H767&gt;='01_PARAMETERS'!$B$7,"Remote call",IF(J767&gt;=0.7,"Approved email","Monitor")))</f>
        <v>Hybrid sequence</v>
      </c>
      <c r="N767" s="58" t="str">
        <f t="shared" si="11"/>
        <v>High</v>
      </c>
      <c r="O767" s="73" t="str">
        <f>IF(OR(L767="P754",AND(H767&gt;=0.7,G767=0)),"REVIEW","STANDARD")</f>
        <v>REVIEW</v>
      </c>
    </row>
    <row r="768" spans="1:15">
      <c r="A768" s="42" t="s">
        <v>1104</v>
      </c>
      <c r="B768" s="61" t="s">
        <v>342</v>
      </c>
      <c r="C768" s="43" t="s">
        <v>257</v>
      </c>
      <c r="D768" s="43" t="s">
        <v>244</v>
      </c>
      <c r="E768" s="43" t="s">
        <v>353</v>
      </c>
      <c r="F768" s="43" t="s">
        <v>344</v>
      </c>
      <c r="G768" s="43">
        <v>1</v>
      </c>
      <c r="H768" s="53">
        <v>0.76112923871981364</v>
      </c>
      <c r="I768" s="43">
        <v>320</v>
      </c>
      <c r="J768" s="53">
        <v>0.60075093867334162</v>
      </c>
      <c r="K768" s="58">
        <f>--(H768&gt;='01_PARAMETERS'!$B$7)</f>
        <v>1</v>
      </c>
      <c r="L768" s="58" t="str">
        <f>IF(J768&gt;='01_PARAMETERS'!$B$8,"P755",IF(J768&gt;=0.7,"P756",IF(J768&gt;=0.4,"P757","P758")))</f>
        <v>P757</v>
      </c>
      <c r="M768" s="58" t="str">
        <f>IF(AND(H768&gt;='01_PARAMETERS'!$B$7,F768="High-potential omnichannel"),"Hybrid sequence",IF(H768&gt;='01_PARAMETERS'!$B$7,"Remote call",IF(J768&gt;=0.7,"Approved email","Monitor")))</f>
        <v>Remote call</v>
      </c>
      <c r="N768" s="58" t="str">
        <f t="shared" si="11"/>
        <v>High</v>
      </c>
      <c r="O768" s="73" t="str">
        <f>IF(OR(L768="P755",AND(H768&gt;=0.7,G768=0)),"REVIEW","STANDARD")</f>
        <v>STANDARD</v>
      </c>
    </row>
    <row r="769" spans="1:15">
      <c r="A769" s="42" t="s">
        <v>1105</v>
      </c>
      <c r="B769" s="61" t="s">
        <v>342</v>
      </c>
      <c r="C769" s="43" t="s">
        <v>277</v>
      </c>
      <c r="D769" s="43" t="s">
        <v>276</v>
      </c>
      <c r="E769" s="43" t="s">
        <v>349</v>
      </c>
      <c r="F769" s="43" t="s">
        <v>347</v>
      </c>
      <c r="G769" s="43">
        <v>0</v>
      </c>
      <c r="H769" s="53">
        <v>0.80398723756557799</v>
      </c>
      <c r="I769" s="43">
        <v>241</v>
      </c>
      <c r="J769" s="53">
        <v>0.69962453066332908</v>
      </c>
      <c r="K769" s="58">
        <f>--(H769&gt;='01_PARAMETERS'!$B$7)</f>
        <v>1</v>
      </c>
      <c r="L769" s="58" t="str">
        <f>IF(J769&gt;='01_PARAMETERS'!$B$8,"P756",IF(J769&gt;=0.7,"P757",IF(J769&gt;=0.4,"P758","P759")))</f>
        <v>P758</v>
      </c>
      <c r="M769" s="58" t="str">
        <f>IF(AND(H769&gt;='01_PARAMETERS'!$B$7,F769="High-potential omnichannel"),"Hybrid sequence",IF(H769&gt;='01_PARAMETERS'!$B$7,"Remote call",IF(J769&gt;=0.7,"Approved email","Monitor")))</f>
        <v>Remote call</v>
      </c>
      <c r="N769" s="58" t="str">
        <f t="shared" si="11"/>
        <v>Very high</v>
      </c>
      <c r="O769" s="73" t="str">
        <f>IF(OR(L769="P756",AND(H769&gt;=0.7,G769=0)),"REVIEW","STANDARD")</f>
        <v>REVIEW</v>
      </c>
    </row>
    <row r="770" spans="1:15">
      <c r="A770" s="42" t="s">
        <v>1106</v>
      </c>
      <c r="B770" s="61" t="s">
        <v>342</v>
      </c>
      <c r="C770" s="43" t="s">
        <v>257</v>
      </c>
      <c r="D770" s="43" t="s">
        <v>244</v>
      </c>
      <c r="E770" s="43" t="s">
        <v>343</v>
      </c>
      <c r="F770" s="43" t="s">
        <v>347</v>
      </c>
      <c r="G770" s="43">
        <v>0</v>
      </c>
      <c r="H770" s="53">
        <v>9.6618685192734935E-2</v>
      </c>
      <c r="I770" s="43">
        <v>800</v>
      </c>
      <c r="J770" s="53">
        <v>0</v>
      </c>
      <c r="K770" s="58">
        <f>--(H770&gt;='01_PARAMETERS'!$B$7)</f>
        <v>0</v>
      </c>
      <c r="L770" s="58" t="str">
        <f>IF(J770&gt;='01_PARAMETERS'!$B$8,"P757",IF(J770&gt;=0.7,"P758",IF(J770&gt;=0.4,"P759","P760")))</f>
        <v>P760</v>
      </c>
      <c r="M770" s="58" t="str">
        <f>IF(AND(H770&gt;='01_PARAMETERS'!$B$7,F770="High-potential omnichannel"),"Hybrid sequence",IF(H770&gt;='01_PARAMETERS'!$B$7,"Remote call",IF(J770&gt;=0.7,"Approved email","Monitor")))</f>
        <v>Monitor</v>
      </c>
      <c r="N770" s="58" t="str">
        <f t="shared" si="11"/>
        <v>Low</v>
      </c>
      <c r="O770" s="73" t="str">
        <f>IF(OR(L770="P757",AND(H770&gt;=0.7,G770=0)),"REVIEW","STANDARD")</f>
        <v>STANDARD</v>
      </c>
    </row>
    <row r="771" spans="1:15">
      <c r="A771" s="42" t="s">
        <v>1107</v>
      </c>
      <c r="B771" s="61" t="s">
        <v>342</v>
      </c>
      <c r="C771" s="43" t="s">
        <v>292</v>
      </c>
      <c r="D771" s="43" t="s">
        <v>286</v>
      </c>
      <c r="E771" s="43" t="s">
        <v>343</v>
      </c>
      <c r="F771" s="43" t="s">
        <v>350</v>
      </c>
      <c r="G771" s="43">
        <v>0</v>
      </c>
      <c r="H771" s="53">
        <v>0.53005289684361723</v>
      </c>
      <c r="I771" s="43">
        <v>630</v>
      </c>
      <c r="J771" s="53">
        <v>0.21276595744680848</v>
      </c>
      <c r="K771" s="58">
        <f>--(H771&gt;='01_PARAMETERS'!$B$7)</f>
        <v>0</v>
      </c>
      <c r="L771" s="58" t="str">
        <f>IF(J771&gt;='01_PARAMETERS'!$B$8,"P758",IF(J771&gt;=0.7,"P759",IF(J771&gt;=0.4,"P760","P761")))</f>
        <v>P761</v>
      </c>
      <c r="M771" s="58" t="str">
        <f>IF(AND(H771&gt;='01_PARAMETERS'!$B$7,F771="High-potential omnichannel"),"Hybrid sequence",IF(H771&gt;='01_PARAMETERS'!$B$7,"Remote call",IF(J771&gt;=0.7,"Approved email","Monitor")))</f>
        <v>Monitor</v>
      </c>
      <c r="N771" s="58" t="str">
        <f t="shared" si="11"/>
        <v>Medium</v>
      </c>
      <c r="O771" s="73" t="str">
        <f>IF(OR(L771="P758",AND(H771&gt;=0.7,G771=0)),"REVIEW","STANDARD")</f>
        <v>STANDARD</v>
      </c>
    </row>
    <row r="772" spans="1:15">
      <c r="A772" s="42" t="s">
        <v>1108</v>
      </c>
      <c r="B772" s="61" t="s">
        <v>342</v>
      </c>
      <c r="C772" s="43" t="s">
        <v>314</v>
      </c>
      <c r="D772" s="43" t="s">
        <v>312</v>
      </c>
      <c r="E772" s="43" t="s">
        <v>343</v>
      </c>
      <c r="F772" s="43" t="s">
        <v>344</v>
      </c>
      <c r="G772" s="43">
        <v>0</v>
      </c>
      <c r="H772" s="53">
        <v>0.25902706660214342</v>
      </c>
      <c r="I772" s="43">
        <v>775</v>
      </c>
      <c r="J772" s="53">
        <v>3.1289111389236512E-2</v>
      </c>
      <c r="K772" s="58">
        <f>--(H772&gt;='01_PARAMETERS'!$B$7)</f>
        <v>0</v>
      </c>
      <c r="L772" s="58" t="str">
        <f>IF(J772&gt;='01_PARAMETERS'!$B$8,"P759",IF(J772&gt;=0.7,"P760",IF(J772&gt;=0.4,"P761","P762")))</f>
        <v>P762</v>
      </c>
      <c r="M772" s="58" t="str">
        <f>IF(AND(H772&gt;='01_PARAMETERS'!$B$7,F772="High-potential omnichannel"),"Hybrid sequence",IF(H772&gt;='01_PARAMETERS'!$B$7,"Remote call",IF(J772&gt;=0.7,"Approved email","Monitor")))</f>
        <v>Monitor</v>
      </c>
      <c r="N772" s="58" t="str">
        <f t="shared" si="11"/>
        <v>Low</v>
      </c>
      <c r="O772" s="73" t="str">
        <f>IF(OR(L772="P759",AND(H772&gt;=0.7,G772=0)),"REVIEW","STANDARD")</f>
        <v>STANDARD</v>
      </c>
    </row>
    <row r="773" spans="1:15">
      <c r="A773" s="42" t="s">
        <v>1109</v>
      </c>
      <c r="B773" s="61" t="s">
        <v>342</v>
      </c>
      <c r="C773" s="43" t="s">
        <v>261</v>
      </c>
      <c r="D773" s="43" t="s">
        <v>244</v>
      </c>
      <c r="E773" s="43" t="s">
        <v>343</v>
      </c>
      <c r="F773" s="43" t="s">
        <v>347</v>
      </c>
      <c r="G773" s="43">
        <v>1</v>
      </c>
      <c r="H773" s="53">
        <v>0.92448206837641267</v>
      </c>
      <c r="I773" s="43">
        <v>36</v>
      </c>
      <c r="J773" s="53">
        <v>0.95619524405506884</v>
      </c>
      <c r="K773" s="58">
        <f>--(H773&gt;='01_PARAMETERS'!$B$7)</f>
        <v>1</v>
      </c>
      <c r="L773" s="58" t="str">
        <f>IF(J773&gt;='01_PARAMETERS'!$B$8,"P760",IF(J773&gt;=0.7,"P761",IF(J773&gt;=0.4,"P762","P763")))</f>
        <v>P760</v>
      </c>
      <c r="M773" s="58" t="str">
        <f>IF(AND(H773&gt;='01_PARAMETERS'!$B$7,F773="High-potential omnichannel"),"Hybrid sequence",IF(H773&gt;='01_PARAMETERS'!$B$7,"Remote call",IF(J773&gt;=0.7,"Approved email","Monitor")))</f>
        <v>Remote call</v>
      </c>
      <c r="N773" s="58" t="str">
        <f t="shared" si="11"/>
        <v>Very high</v>
      </c>
      <c r="O773" s="73" t="str">
        <f>IF(OR(L773="P760",AND(H773&gt;=0.7,G773=0)),"REVIEW","STANDARD")</f>
        <v>REVIEW</v>
      </c>
    </row>
    <row r="774" spans="1:15">
      <c r="A774" s="42" t="s">
        <v>1110</v>
      </c>
      <c r="B774" s="61" t="s">
        <v>342</v>
      </c>
      <c r="C774" s="43" t="s">
        <v>315</v>
      </c>
      <c r="D774" s="43" t="s">
        <v>312</v>
      </c>
      <c r="E774" s="43" t="s">
        <v>349</v>
      </c>
      <c r="F774" s="43" t="s">
        <v>350</v>
      </c>
      <c r="G774" s="43">
        <v>1</v>
      </c>
      <c r="H774" s="53">
        <v>0.83607763721239592</v>
      </c>
      <c r="I774" s="43">
        <v>181</v>
      </c>
      <c r="J774" s="53">
        <v>0.77471839799749687</v>
      </c>
      <c r="K774" s="58">
        <f>--(H774&gt;='01_PARAMETERS'!$B$7)</f>
        <v>1</v>
      </c>
      <c r="L774" s="58" t="str">
        <f>IF(J774&gt;='01_PARAMETERS'!$B$8,"P761",IF(J774&gt;=0.7,"P762",IF(J774&gt;=0.4,"P763","P764")))</f>
        <v>P762</v>
      </c>
      <c r="M774" s="58" t="str">
        <f>IF(AND(H774&gt;='01_PARAMETERS'!$B$7,F774="High-potential omnichannel"),"Hybrid sequence",IF(H774&gt;='01_PARAMETERS'!$B$7,"Remote call",IF(J774&gt;=0.7,"Approved email","Monitor")))</f>
        <v>Hybrid sequence</v>
      </c>
      <c r="N774" s="58" t="str">
        <f t="shared" si="11"/>
        <v>Very high</v>
      </c>
      <c r="O774" s="73" t="str">
        <f>IF(OR(L774="P761",AND(H774&gt;=0.7,G774=0)),"REVIEW","STANDARD")</f>
        <v>STANDARD</v>
      </c>
    </row>
    <row r="775" spans="1:15">
      <c r="A775" s="42" t="s">
        <v>1111</v>
      </c>
      <c r="B775" s="61" t="s">
        <v>342</v>
      </c>
      <c r="C775" s="43" t="s">
        <v>300</v>
      </c>
      <c r="D775" s="43" t="s">
        <v>298</v>
      </c>
      <c r="E775" s="43" t="s">
        <v>369</v>
      </c>
      <c r="F775" s="43" t="s">
        <v>344</v>
      </c>
      <c r="G775" s="43">
        <v>0</v>
      </c>
      <c r="H775" s="53">
        <v>0.71230539748659427</v>
      </c>
      <c r="I775" s="43">
        <v>387</v>
      </c>
      <c r="J775" s="53">
        <v>0.51689612015018771</v>
      </c>
      <c r="K775" s="58">
        <f>--(H775&gt;='01_PARAMETERS'!$B$7)</f>
        <v>1</v>
      </c>
      <c r="L775" s="58" t="str">
        <f>IF(J775&gt;='01_PARAMETERS'!$B$8,"P762",IF(J775&gt;=0.7,"P763",IF(J775&gt;=0.4,"P764","P765")))</f>
        <v>P764</v>
      </c>
      <c r="M775" s="58" t="str">
        <f>IF(AND(H775&gt;='01_PARAMETERS'!$B$7,F775="High-potential omnichannel"),"Hybrid sequence",IF(H775&gt;='01_PARAMETERS'!$B$7,"Remote call",IF(J775&gt;=0.7,"Approved email","Monitor")))</f>
        <v>Remote call</v>
      </c>
      <c r="N775" s="58" t="str">
        <f t="shared" si="11"/>
        <v>High</v>
      </c>
      <c r="O775" s="73" t="str">
        <f>IF(OR(L775="P762",AND(H775&gt;=0.7,G775=0)),"REVIEW","STANDARD")</f>
        <v>REVIEW</v>
      </c>
    </row>
    <row r="776" spans="1:15">
      <c r="A776" s="42" t="s">
        <v>1112</v>
      </c>
      <c r="B776" s="61" t="s">
        <v>342</v>
      </c>
      <c r="C776" s="43" t="s">
        <v>278</v>
      </c>
      <c r="D776" s="43" t="s">
        <v>276</v>
      </c>
      <c r="E776" s="43" t="s">
        <v>353</v>
      </c>
      <c r="F776" s="43" t="s">
        <v>344</v>
      </c>
      <c r="G776" s="43">
        <v>0</v>
      </c>
      <c r="H776" s="53">
        <v>0.54086768864074142</v>
      </c>
      <c r="I776" s="43">
        <v>614</v>
      </c>
      <c r="J776" s="53">
        <v>0.23279098873591986</v>
      </c>
      <c r="K776" s="58">
        <f>--(H776&gt;='01_PARAMETERS'!$B$7)</f>
        <v>0</v>
      </c>
      <c r="L776" s="58" t="str">
        <f>IF(J776&gt;='01_PARAMETERS'!$B$8,"P763",IF(J776&gt;=0.7,"P764",IF(J776&gt;=0.4,"P765","P766")))</f>
        <v>P766</v>
      </c>
      <c r="M776" s="58" t="str">
        <f>IF(AND(H776&gt;='01_PARAMETERS'!$B$7,F776="High-potential omnichannel"),"Hybrid sequence",IF(H776&gt;='01_PARAMETERS'!$B$7,"Remote call",IF(J776&gt;=0.7,"Approved email","Monitor")))</f>
        <v>Monitor</v>
      </c>
      <c r="N776" s="58" t="str">
        <f t="shared" si="11"/>
        <v>Medium</v>
      </c>
      <c r="O776" s="73" t="str">
        <f>IF(OR(L776="P763",AND(H776&gt;=0.7,G776=0)),"REVIEW","STANDARD")</f>
        <v>STANDARD</v>
      </c>
    </row>
    <row r="777" spans="1:15">
      <c r="A777" s="42" t="s">
        <v>1113</v>
      </c>
      <c r="B777" s="61" t="s">
        <v>342</v>
      </c>
      <c r="C777" s="43" t="s">
        <v>268</v>
      </c>
      <c r="D777" s="43" t="s">
        <v>266</v>
      </c>
      <c r="E777" s="43" t="s">
        <v>343</v>
      </c>
      <c r="F777" s="43" t="s">
        <v>344</v>
      </c>
      <c r="G777" s="43">
        <v>0</v>
      </c>
      <c r="H777" s="53">
        <v>0.76343452638625042</v>
      </c>
      <c r="I777" s="43">
        <v>317</v>
      </c>
      <c r="J777" s="53">
        <v>0.60450563204005014</v>
      </c>
      <c r="K777" s="58">
        <f>--(H777&gt;='01_PARAMETERS'!$B$7)</f>
        <v>1</v>
      </c>
      <c r="L777" s="58" t="str">
        <f>IF(J777&gt;='01_PARAMETERS'!$B$8,"P764",IF(J777&gt;=0.7,"P765",IF(J777&gt;=0.4,"P766","P767")))</f>
        <v>P766</v>
      </c>
      <c r="M777" s="58" t="str">
        <f>IF(AND(H777&gt;='01_PARAMETERS'!$B$7,F777="High-potential omnichannel"),"Hybrid sequence",IF(H777&gt;='01_PARAMETERS'!$B$7,"Remote call",IF(J777&gt;=0.7,"Approved email","Monitor")))</f>
        <v>Remote call</v>
      </c>
      <c r="N777" s="58" t="str">
        <f t="shared" si="11"/>
        <v>High</v>
      </c>
      <c r="O777" s="73" t="str">
        <f>IF(OR(L777="P764",AND(H777&gt;=0.7,G777=0)),"REVIEW","STANDARD")</f>
        <v>REVIEW</v>
      </c>
    </row>
    <row r="778" spans="1:15">
      <c r="A778" s="42" t="s">
        <v>1114</v>
      </c>
      <c r="B778" s="61" t="s">
        <v>342</v>
      </c>
      <c r="C778" s="43" t="s">
        <v>290</v>
      </c>
      <c r="D778" s="43" t="s">
        <v>286</v>
      </c>
      <c r="E778" s="43" t="s">
        <v>346</v>
      </c>
      <c r="F778" s="43" t="s">
        <v>347</v>
      </c>
      <c r="G778" s="43">
        <v>0</v>
      </c>
      <c r="H778" s="53">
        <v>0.35182560743216212</v>
      </c>
      <c r="I778" s="43">
        <v>744</v>
      </c>
      <c r="J778" s="53">
        <v>7.0087609511889859E-2</v>
      </c>
      <c r="K778" s="58">
        <f>--(H778&gt;='01_PARAMETERS'!$B$7)</f>
        <v>0</v>
      </c>
      <c r="L778" s="58" t="str">
        <f>IF(J778&gt;='01_PARAMETERS'!$B$8,"P765",IF(J778&gt;=0.7,"P766",IF(J778&gt;=0.4,"P767","P768")))</f>
        <v>P768</v>
      </c>
      <c r="M778" s="58" t="str">
        <f>IF(AND(H778&gt;='01_PARAMETERS'!$B$7,F778="High-potential omnichannel"),"Hybrid sequence",IF(H778&gt;='01_PARAMETERS'!$B$7,"Remote call",IF(J778&gt;=0.7,"Approved email","Monitor")))</f>
        <v>Monitor</v>
      </c>
      <c r="N778" s="58" t="str">
        <f t="shared" si="11"/>
        <v>Low</v>
      </c>
      <c r="O778" s="73" t="str">
        <f>IF(OR(L778="P765",AND(H778&gt;=0.7,G778=0)),"REVIEW","STANDARD")</f>
        <v>STANDARD</v>
      </c>
    </row>
    <row r="779" spans="1:15">
      <c r="A779" s="42" t="s">
        <v>1115</v>
      </c>
      <c r="B779" s="61" t="s">
        <v>342</v>
      </c>
      <c r="C779" s="43" t="s">
        <v>310</v>
      </c>
      <c r="D779" s="43" t="s">
        <v>308</v>
      </c>
      <c r="E779" s="43" t="s">
        <v>349</v>
      </c>
      <c r="F779" s="43" t="s">
        <v>344</v>
      </c>
      <c r="G779" s="43">
        <v>1</v>
      </c>
      <c r="H779" s="53">
        <v>0.71783980869963027</v>
      </c>
      <c r="I779" s="43">
        <v>381</v>
      </c>
      <c r="J779" s="53">
        <v>0.52440550688360443</v>
      </c>
      <c r="K779" s="58">
        <f>--(H779&gt;='01_PARAMETERS'!$B$7)</f>
        <v>1</v>
      </c>
      <c r="L779" s="58" t="str">
        <f>IF(J779&gt;='01_PARAMETERS'!$B$8,"P766",IF(J779&gt;=0.7,"P767",IF(J779&gt;=0.4,"P768","P769")))</f>
        <v>P768</v>
      </c>
      <c r="M779" s="58" t="str">
        <f>IF(AND(H779&gt;='01_PARAMETERS'!$B$7,F779="High-potential omnichannel"),"Hybrid sequence",IF(H779&gt;='01_PARAMETERS'!$B$7,"Remote call",IF(J779&gt;=0.7,"Approved email","Monitor")))</f>
        <v>Remote call</v>
      </c>
      <c r="N779" s="58" t="str">
        <f t="shared" si="11"/>
        <v>High</v>
      </c>
      <c r="O779" s="73" t="str">
        <f>IF(OR(L779="P766",AND(H779&gt;=0.7,G779=0)),"REVIEW","STANDARD")</f>
        <v>STANDARD</v>
      </c>
    </row>
    <row r="780" spans="1:15">
      <c r="A780" s="42" t="s">
        <v>1116</v>
      </c>
      <c r="B780" s="61" t="s">
        <v>342</v>
      </c>
      <c r="C780" s="43" t="s">
        <v>291</v>
      </c>
      <c r="D780" s="43" t="s">
        <v>286</v>
      </c>
      <c r="E780" s="43" t="s">
        <v>349</v>
      </c>
      <c r="F780" s="43" t="s">
        <v>344</v>
      </c>
      <c r="G780" s="43">
        <v>0</v>
      </c>
      <c r="H780" s="53">
        <v>0.72729492986466238</v>
      </c>
      <c r="I780" s="43">
        <v>370</v>
      </c>
      <c r="J780" s="53">
        <v>0.53817271589486859</v>
      </c>
      <c r="K780" s="58">
        <f>--(H780&gt;='01_PARAMETERS'!$B$7)</f>
        <v>1</v>
      </c>
      <c r="L780" s="58" t="str">
        <f>IF(J780&gt;='01_PARAMETERS'!$B$8,"P767",IF(J780&gt;=0.7,"P768",IF(J780&gt;=0.4,"P769","P770")))</f>
        <v>P769</v>
      </c>
      <c r="M780" s="58" t="str">
        <f>IF(AND(H780&gt;='01_PARAMETERS'!$B$7,F780="High-potential omnichannel"),"Hybrid sequence",IF(H780&gt;='01_PARAMETERS'!$B$7,"Remote call",IF(J780&gt;=0.7,"Approved email","Monitor")))</f>
        <v>Remote call</v>
      </c>
      <c r="N780" s="58" t="str">
        <f t="shared" si="11"/>
        <v>High</v>
      </c>
      <c r="O780" s="73" t="str">
        <f>IF(OR(L780="P767",AND(H780&gt;=0.7,G780=0)),"REVIEW","STANDARD")</f>
        <v>REVIEW</v>
      </c>
    </row>
    <row r="781" spans="1:15">
      <c r="A781" s="42" t="s">
        <v>1117</v>
      </c>
      <c r="B781" s="61" t="s">
        <v>342</v>
      </c>
      <c r="C781" s="43" t="s">
        <v>291</v>
      </c>
      <c r="D781" s="43" t="s">
        <v>286</v>
      </c>
      <c r="E781" s="43" t="s">
        <v>349</v>
      </c>
      <c r="F781" s="43" t="s">
        <v>344</v>
      </c>
      <c r="G781" s="43">
        <v>1</v>
      </c>
      <c r="H781" s="53">
        <v>0.74244570973775459</v>
      </c>
      <c r="I781" s="43">
        <v>347</v>
      </c>
      <c r="J781" s="53">
        <v>0.5669586983729662</v>
      </c>
      <c r="K781" s="58">
        <f>--(H781&gt;='01_PARAMETERS'!$B$7)</f>
        <v>1</v>
      </c>
      <c r="L781" s="58" t="str">
        <f>IF(J781&gt;='01_PARAMETERS'!$B$8,"P768",IF(J781&gt;=0.7,"P769",IF(J781&gt;=0.4,"P770","P771")))</f>
        <v>P770</v>
      </c>
      <c r="M781" s="58" t="str">
        <f>IF(AND(H781&gt;='01_PARAMETERS'!$B$7,F781="High-potential omnichannel"),"Hybrid sequence",IF(H781&gt;='01_PARAMETERS'!$B$7,"Remote call",IF(J781&gt;=0.7,"Approved email","Monitor")))</f>
        <v>Remote call</v>
      </c>
      <c r="N781" s="58" t="str">
        <f t="shared" si="11"/>
        <v>High</v>
      </c>
      <c r="O781" s="73" t="str">
        <f>IF(OR(L781="P768",AND(H781&gt;=0.7,G781=0)),"REVIEW","STANDARD")</f>
        <v>STANDARD</v>
      </c>
    </row>
    <row r="782" spans="1:15">
      <c r="A782" s="42" t="s">
        <v>1118</v>
      </c>
      <c r="B782" s="61" t="s">
        <v>342</v>
      </c>
      <c r="C782" s="43" t="s">
        <v>314</v>
      </c>
      <c r="D782" s="43" t="s">
        <v>312</v>
      </c>
      <c r="E782" s="43" t="s">
        <v>346</v>
      </c>
      <c r="F782" s="43" t="s">
        <v>350</v>
      </c>
      <c r="G782" s="43">
        <v>1</v>
      </c>
      <c r="H782" s="53">
        <v>0.92353539917568872</v>
      </c>
      <c r="I782" s="43">
        <v>41</v>
      </c>
      <c r="J782" s="53">
        <v>0.94993742177722151</v>
      </c>
      <c r="K782" s="58">
        <f>--(H782&gt;='01_PARAMETERS'!$B$7)</f>
        <v>1</v>
      </c>
      <c r="L782" s="58" t="str">
        <f>IF(J782&gt;='01_PARAMETERS'!$B$8,"P769",IF(J782&gt;=0.7,"P770",IF(J782&gt;=0.4,"P771","P772")))</f>
        <v>P769</v>
      </c>
      <c r="M782" s="58" t="str">
        <f>IF(AND(H782&gt;='01_PARAMETERS'!$B$7,F782="High-potential omnichannel"),"Hybrid sequence",IF(H782&gt;='01_PARAMETERS'!$B$7,"Remote call",IF(J782&gt;=0.7,"Approved email","Monitor")))</f>
        <v>Hybrid sequence</v>
      </c>
      <c r="N782" s="58" t="str">
        <f t="shared" ref="N782:N813" si="12">IF(H782&gt;=0.8,"Very high",IF(H782&gt;=0.6,"High",IF(H782&gt;=0.4,"Medium","Low")))</f>
        <v>Very high</v>
      </c>
      <c r="O782" s="73" t="str">
        <f>IF(OR(L782="P769",AND(H782&gt;=0.7,G782=0)),"REVIEW","STANDARD")</f>
        <v>REVIEW</v>
      </c>
    </row>
    <row r="783" spans="1:15">
      <c r="A783" s="42" t="s">
        <v>1119</v>
      </c>
      <c r="B783" s="61" t="s">
        <v>342</v>
      </c>
      <c r="C783" s="43" t="s">
        <v>268</v>
      </c>
      <c r="D783" s="43" t="s">
        <v>266</v>
      </c>
      <c r="E783" s="43" t="s">
        <v>343</v>
      </c>
      <c r="F783" s="43" t="s">
        <v>347</v>
      </c>
      <c r="G783" s="43">
        <v>1</v>
      </c>
      <c r="H783" s="53">
        <v>0.79749268831019848</v>
      </c>
      <c r="I783" s="43">
        <v>258</v>
      </c>
      <c r="J783" s="53">
        <v>0.67834793491864831</v>
      </c>
      <c r="K783" s="58">
        <f>--(H783&gt;='01_PARAMETERS'!$B$7)</f>
        <v>1</v>
      </c>
      <c r="L783" s="58" t="str">
        <f>IF(J783&gt;='01_PARAMETERS'!$B$8,"P770",IF(J783&gt;=0.7,"P771",IF(J783&gt;=0.4,"P772","P773")))</f>
        <v>P772</v>
      </c>
      <c r="M783" s="58" t="str">
        <f>IF(AND(H783&gt;='01_PARAMETERS'!$B$7,F783="High-potential omnichannel"),"Hybrid sequence",IF(H783&gt;='01_PARAMETERS'!$B$7,"Remote call",IF(J783&gt;=0.7,"Approved email","Monitor")))</f>
        <v>Remote call</v>
      </c>
      <c r="N783" s="58" t="str">
        <f t="shared" si="12"/>
        <v>High</v>
      </c>
      <c r="O783" s="73" t="str">
        <f>IF(OR(L783="P770",AND(H783&gt;=0.7,G783=0)),"REVIEW","STANDARD")</f>
        <v>STANDARD</v>
      </c>
    </row>
    <row r="784" spans="1:15">
      <c r="A784" s="42" t="s">
        <v>1120</v>
      </c>
      <c r="B784" s="61" t="s">
        <v>342</v>
      </c>
      <c r="C784" s="43" t="s">
        <v>262</v>
      </c>
      <c r="D784" s="43" t="s">
        <v>263</v>
      </c>
      <c r="E784" s="43" t="s">
        <v>353</v>
      </c>
      <c r="F784" s="43" t="s">
        <v>344</v>
      </c>
      <c r="G784" s="43">
        <v>1</v>
      </c>
      <c r="H784" s="53">
        <v>0.86027199578324931</v>
      </c>
      <c r="I784" s="43">
        <v>141</v>
      </c>
      <c r="J784" s="53">
        <v>0.82478097622027535</v>
      </c>
      <c r="K784" s="58">
        <f>--(H784&gt;='01_PARAMETERS'!$B$7)</f>
        <v>1</v>
      </c>
      <c r="L784" s="58" t="str">
        <f>IF(J784&gt;='01_PARAMETERS'!$B$8,"P771",IF(J784&gt;=0.7,"P772",IF(J784&gt;=0.4,"P773","P774")))</f>
        <v>P772</v>
      </c>
      <c r="M784" s="58" t="str">
        <f>IF(AND(H784&gt;='01_PARAMETERS'!$B$7,F784="High-potential omnichannel"),"Hybrid sequence",IF(H784&gt;='01_PARAMETERS'!$B$7,"Remote call",IF(J784&gt;=0.7,"Approved email","Monitor")))</f>
        <v>Remote call</v>
      </c>
      <c r="N784" s="58" t="str">
        <f t="shared" si="12"/>
        <v>Very high</v>
      </c>
      <c r="O784" s="73" t="str">
        <f>IF(OR(L784="P771",AND(H784&gt;=0.7,G784=0)),"REVIEW","STANDARD")</f>
        <v>STANDARD</v>
      </c>
    </row>
    <row r="785" spans="1:15">
      <c r="A785" s="42" t="s">
        <v>1121</v>
      </c>
      <c r="B785" s="61" t="s">
        <v>342</v>
      </c>
      <c r="C785" s="43" t="s">
        <v>274</v>
      </c>
      <c r="D785" s="43" t="s">
        <v>273</v>
      </c>
      <c r="E785" s="43" t="s">
        <v>353</v>
      </c>
      <c r="F785" s="43" t="s">
        <v>344</v>
      </c>
      <c r="G785" s="43">
        <v>0</v>
      </c>
      <c r="H785" s="53">
        <v>0.42621989952844674</v>
      </c>
      <c r="I785" s="43">
        <v>700</v>
      </c>
      <c r="J785" s="53">
        <v>0.12515644555694616</v>
      </c>
      <c r="K785" s="58">
        <f>--(H785&gt;='01_PARAMETERS'!$B$7)</f>
        <v>0</v>
      </c>
      <c r="L785" s="58" t="str">
        <f>IF(J785&gt;='01_PARAMETERS'!$B$8,"P772",IF(J785&gt;=0.7,"P773",IF(J785&gt;=0.4,"P774","P775")))</f>
        <v>P775</v>
      </c>
      <c r="M785" s="58" t="str">
        <f>IF(AND(H785&gt;='01_PARAMETERS'!$B$7,F785="High-potential omnichannel"),"Hybrid sequence",IF(H785&gt;='01_PARAMETERS'!$B$7,"Remote call",IF(J785&gt;=0.7,"Approved email","Monitor")))</f>
        <v>Monitor</v>
      </c>
      <c r="N785" s="58" t="str">
        <f t="shared" si="12"/>
        <v>Medium</v>
      </c>
      <c r="O785" s="73" t="str">
        <f>IF(OR(L785="P772",AND(H785&gt;=0.7,G785=0)),"REVIEW","STANDARD")</f>
        <v>STANDARD</v>
      </c>
    </row>
    <row r="786" spans="1:15">
      <c r="A786" s="42" t="s">
        <v>1122</v>
      </c>
      <c r="B786" s="61" t="s">
        <v>342</v>
      </c>
      <c r="C786" s="43" t="s">
        <v>294</v>
      </c>
      <c r="D786" s="43" t="s">
        <v>295</v>
      </c>
      <c r="E786" s="43" t="s">
        <v>353</v>
      </c>
      <c r="F786" s="43" t="s">
        <v>350</v>
      </c>
      <c r="G786" s="43">
        <v>0</v>
      </c>
      <c r="H786" s="53">
        <v>0.71043015132146281</v>
      </c>
      <c r="I786" s="43">
        <v>390</v>
      </c>
      <c r="J786" s="53">
        <v>0.51314142678347929</v>
      </c>
      <c r="K786" s="58">
        <f>--(H786&gt;='01_PARAMETERS'!$B$7)</f>
        <v>1</v>
      </c>
      <c r="L786" s="58" t="str">
        <f>IF(J786&gt;='01_PARAMETERS'!$B$8,"P773",IF(J786&gt;=0.7,"P774",IF(J786&gt;=0.4,"P775","P776")))</f>
        <v>P775</v>
      </c>
      <c r="M786" s="58" t="str">
        <f>IF(AND(H786&gt;='01_PARAMETERS'!$B$7,F786="High-potential omnichannel"),"Hybrid sequence",IF(H786&gt;='01_PARAMETERS'!$B$7,"Remote call",IF(J786&gt;=0.7,"Approved email","Monitor")))</f>
        <v>Hybrid sequence</v>
      </c>
      <c r="N786" s="58" t="str">
        <f t="shared" si="12"/>
        <v>High</v>
      </c>
      <c r="O786" s="73" t="str">
        <f>IF(OR(L786="P773",AND(H786&gt;=0.7,G786=0)),"REVIEW","STANDARD")</f>
        <v>REVIEW</v>
      </c>
    </row>
    <row r="787" spans="1:15">
      <c r="A787" s="42" t="s">
        <v>1123</v>
      </c>
      <c r="B787" s="61" t="s">
        <v>342</v>
      </c>
      <c r="C787" s="43" t="s">
        <v>284</v>
      </c>
      <c r="D787" s="43" t="s">
        <v>281</v>
      </c>
      <c r="E787" s="43" t="s">
        <v>343</v>
      </c>
      <c r="F787" s="43" t="s">
        <v>347</v>
      </c>
      <c r="G787" s="43">
        <v>1</v>
      </c>
      <c r="H787" s="53">
        <v>0.78252289200730596</v>
      </c>
      <c r="I787" s="43">
        <v>286</v>
      </c>
      <c r="J787" s="53">
        <v>0.64330413016270338</v>
      </c>
      <c r="K787" s="58">
        <f>--(H787&gt;='01_PARAMETERS'!$B$7)</f>
        <v>1</v>
      </c>
      <c r="L787" s="58" t="str">
        <f>IF(J787&gt;='01_PARAMETERS'!$B$8,"P774",IF(J787&gt;=0.7,"P775",IF(J787&gt;=0.4,"P776","P777")))</f>
        <v>P776</v>
      </c>
      <c r="M787" s="58" t="str">
        <f>IF(AND(H787&gt;='01_PARAMETERS'!$B$7,F787="High-potential omnichannel"),"Hybrid sequence",IF(H787&gt;='01_PARAMETERS'!$B$7,"Remote call",IF(J787&gt;=0.7,"Approved email","Monitor")))</f>
        <v>Remote call</v>
      </c>
      <c r="N787" s="58" t="str">
        <f t="shared" si="12"/>
        <v>High</v>
      </c>
      <c r="O787" s="73" t="str">
        <f>IF(OR(L787="P774",AND(H787&gt;=0.7,G787=0)),"REVIEW","STANDARD")</f>
        <v>STANDARD</v>
      </c>
    </row>
    <row r="788" spans="1:15">
      <c r="A788" s="42" t="s">
        <v>1124</v>
      </c>
      <c r="B788" s="61" t="s">
        <v>342</v>
      </c>
      <c r="C788" s="43" t="s">
        <v>243</v>
      </c>
      <c r="D788" s="43" t="s">
        <v>244</v>
      </c>
      <c r="E788" s="43" t="s">
        <v>343</v>
      </c>
      <c r="F788" s="43" t="s">
        <v>347</v>
      </c>
      <c r="G788" s="43">
        <v>1</v>
      </c>
      <c r="H788" s="53">
        <v>0.83927850313200481</v>
      </c>
      <c r="I788" s="43">
        <v>178</v>
      </c>
      <c r="J788" s="53">
        <v>0.77847309136420528</v>
      </c>
      <c r="K788" s="58">
        <f>--(H788&gt;='01_PARAMETERS'!$B$7)</f>
        <v>1</v>
      </c>
      <c r="L788" s="58" t="str">
        <f>IF(J788&gt;='01_PARAMETERS'!$B$8,"P775",IF(J788&gt;=0.7,"P776",IF(J788&gt;=0.4,"P777","P778")))</f>
        <v>P776</v>
      </c>
      <c r="M788" s="58" t="str">
        <f>IF(AND(H788&gt;='01_PARAMETERS'!$B$7,F788="High-potential omnichannel"),"Hybrid sequence",IF(H788&gt;='01_PARAMETERS'!$B$7,"Remote call",IF(J788&gt;=0.7,"Approved email","Monitor")))</f>
        <v>Remote call</v>
      </c>
      <c r="N788" s="58" t="str">
        <f t="shared" si="12"/>
        <v>Very high</v>
      </c>
      <c r="O788" s="73" t="str">
        <f>IF(OR(L788="P775",AND(H788&gt;=0.7,G788=0)),"REVIEW","STANDARD")</f>
        <v>STANDARD</v>
      </c>
    </row>
    <row r="789" spans="1:15">
      <c r="A789" s="42" t="s">
        <v>1125</v>
      </c>
      <c r="B789" s="61" t="s">
        <v>342</v>
      </c>
      <c r="C789" s="43" t="s">
        <v>271</v>
      </c>
      <c r="D789" s="43" t="s">
        <v>270</v>
      </c>
      <c r="E789" s="43" t="s">
        <v>343</v>
      </c>
      <c r="F789" s="43" t="s">
        <v>347</v>
      </c>
      <c r="G789" s="43">
        <v>1</v>
      </c>
      <c r="H789" s="53">
        <v>0.91136648301859324</v>
      </c>
      <c r="I789" s="43">
        <v>58</v>
      </c>
      <c r="J789" s="53">
        <v>0.92866082603254063</v>
      </c>
      <c r="K789" s="58">
        <f>--(H789&gt;='01_PARAMETERS'!$B$7)</f>
        <v>1</v>
      </c>
      <c r="L789" s="58" t="str">
        <f>IF(J789&gt;='01_PARAMETERS'!$B$8,"P776",IF(J789&gt;=0.7,"P777",IF(J789&gt;=0.4,"P778","P779")))</f>
        <v>P776</v>
      </c>
      <c r="M789" s="58" t="str">
        <f>IF(AND(H789&gt;='01_PARAMETERS'!$B$7,F789="High-potential omnichannel"),"Hybrid sequence",IF(H789&gt;='01_PARAMETERS'!$B$7,"Remote call",IF(J789&gt;=0.7,"Approved email","Monitor")))</f>
        <v>Remote call</v>
      </c>
      <c r="N789" s="58" t="str">
        <f t="shared" si="12"/>
        <v>Very high</v>
      </c>
      <c r="O789" s="73" t="str">
        <f>IF(OR(L789="P776",AND(H789&gt;=0.7,G789=0)),"REVIEW","STANDARD")</f>
        <v>REVIEW</v>
      </c>
    </row>
    <row r="790" spans="1:15">
      <c r="A790" s="42" t="s">
        <v>1126</v>
      </c>
      <c r="B790" s="61" t="s">
        <v>342</v>
      </c>
      <c r="C790" s="43" t="s">
        <v>304</v>
      </c>
      <c r="D790" s="43" t="s">
        <v>303</v>
      </c>
      <c r="E790" s="43" t="s">
        <v>343</v>
      </c>
      <c r="F790" s="43" t="s">
        <v>350</v>
      </c>
      <c r="G790" s="43">
        <v>0</v>
      </c>
      <c r="H790" s="53">
        <v>0.68477547294502794</v>
      </c>
      <c r="I790" s="43">
        <v>431</v>
      </c>
      <c r="J790" s="53">
        <v>0.46182728410513141</v>
      </c>
      <c r="K790" s="58">
        <f>--(H790&gt;='01_PARAMETERS'!$B$7)</f>
        <v>0</v>
      </c>
      <c r="L790" s="58" t="str">
        <f>IF(J790&gt;='01_PARAMETERS'!$B$8,"P777",IF(J790&gt;=0.7,"P778",IF(J790&gt;=0.4,"P779","P780")))</f>
        <v>P779</v>
      </c>
      <c r="M790" s="58" t="str">
        <f>IF(AND(H790&gt;='01_PARAMETERS'!$B$7,F790="High-potential omnichannel"),"Hybrid sequence",IF(H790&gt;='01_PARAMETERS'!$B$7,"Remote call",IF(J790&gt;=0.7,"Approved email","Monitor")))</f>
        <v>Monitor</v>
      </c>
      <c r="N790" s="58" t="str">
        <f t="shared" si="12"/>
        <v>High</v>
      </c>
      <c r="O790" s="73" t="str">
        <f>IF(OR(L790="P777",AND(H790&gt;=0.7,G790=0)),"REVIEW","STANDARD")</f>
        <v>STANDARD</v>
      </c>
    </row>
    <row r="791" spans="1:15">
      <c r="A791" s="42" t="s">
        <v>1127</v>
      </c>
      <c r="B791" s="61" t="s">
        <v>342</v>
      </c>
      <c r="C791" s="43" t="s">
        <v>309</v>
      </c>
      <c r="D791" s="43" t="s">
        <v>308</v>
      </c>
      <c r="E791" s="43" t="s">
        <v>349</v>
      </c>
      <c r="F791" s="43" t="s">
        <v>350</v>
      </c>
      <c r="G791" s="43">
        <v>1</v>
      </c>
      <c r="H791" s="53">
        <v>0.84382067730650245</v>
      </c>
      <c r="I791" s="43">
        <v>172</v>
      </c>
      <c r="J791" s="53">
        <v>0.78598247809762201</v>
      </c>
      <c r="K791" s="58">
        <f>--(H791&gt;='01_PARAMETERS'!$B$7)</f>
        <v>1</v>
      </c>
      <c r="L791" s="58" t="str">
        <f>IF(J791&gt;='01_PARAMETERS'!$B$8,"P778",IF(J791&gt;=0.7,"P779",IF(J791&gt;=0.4,"P780","P781")))</f>
        <v>P779</v>
      </c>
      <c r="M791" s="58" t="str">
        <f>IF(AND(H791&gt;='01_PARAMETERS'!$B$7,F791="High-potential omnichannel"),"Hybrid sequence",IF(H791&gt;='01_PARAMETERS'!$B$7,"Remote call",IF(J791&gt;=0.7,"Approved email","Monitor")))</f>
        <v>Hybrid sequence</v>
      </c>
      <c r="N791" s="58" t="str">
        <f t="shared" si="12"/>
        <v>Very high</v>
      </c>
      <c r="O791" s="73" t="str">
        <f>IF(OR(L791="P778",AND(H791&gt;=0.7,G791=0)),"REVIEW","STANDARD")</f>
        <v>STANDARD</v>
      </c>
    </row>
    <row r="792" spans="1:15">
      <c r="A792" s="42" t="s">
        <v>1128</v>
      </c>
      <c r="B792" s="61" t="s">
        <v>342</v>
      </c>
      <c r="C792" s="43" t="s">
        <v>259</v>
      </c>
      <c r="D792" s="43" t="s">
        <v>244</v>
      </c>
      <c r="E792" s="43" t="s">
        <v>346</v>
      </c>
      <c r="F792" s="43" t="s">
        <v>344</v>
      </c>
      <c r="G792" s="43">
        <v>0</v>
      </c>
      <c r="H792" s="53">
        <v>0.53878526324108877</v>
      </c>
      <c r="I792" s="43">
        <v>620</v>
      </c>
      <c r="J792" s="53">
        <v>0.22528160200250313</v>
      </c>
      <c r="K792" s="58">
        <f>--(H792&gt;='01_PARAMETERS'!$B$7)</f>
        <v>0</v>
      </c>
      <c r="L792" s="58" t="str">
        <f>IF(J792&gt;='01_PARAMETERS'!$B$8,"P779",IF(J792&gt;=0.7,"P780",IF(J792&gt;=0.4,"P781","P782")))</f>
        <v>P782</v>
      </c>
      <c r="M792" s="58" t="str">
        <f>IF(AND(H792&gt;='01_PARAMETERS'!$B$7,F792="High-potential omnichannel"),"Hybrid sequence",IF(H792&gt;='01_PARAMETERS'!$B$7,"Remote call",IF(J792&gt;=0.7,"Approved email","Monitor")))</f>
        <v>Monitor</v>
      </c>
      <c r="N792" s="58" t="str">
        <f t="shared" si="12"/>
        <v>Medium</v>
      </c>
      <c r="O792" s="73" t="str">
        <f>IF(OR(L792="P779",AND(H792&gt;=0.7,G792=0)),"REVIEW","STANDARD")</f>
        <v>STANDARD</v>
      </c>
    </row>
    <row r="793" spans="1:15">
      <c r="A793" s="42" t="s">
        <v>1129</v>
      </c>
      <c r="B793" s="61" t="s">
        <v>342</v>
      </c>
      <c r="C793" s="43" t="s">
        <v>297</v>
      </c>
      <c r="D793" s="43" t="s">
        <v>298</v>
      </c>
      <c r="E793" s="43" t="s">
        <v>343</v>
      </c>
      <c r="F793" s="43" t="s">
        <v>344</v>
      </c>
      <c r="G793" s="43">
        <v>0</v>
      </c>
      <c r="H793" s="53">
        <v>0.68139272469109324</v>
      </c>
      <c r="I793" s="43">
        <v>437</v>
      </c>
      <c r="J793" s="53">
        <v>0.45431789737171469</v>
      </c>
      <c r="K793" s="58">
        <f>--(H793&gt;='01_PARAMETERS'!$B$7)</f>
        <v>0</v>
      </c>
      <c r="L793" s="58" t="str">
        <f>IF(J793&gt;='01_PARAMETERS'!$B$8,"P780",IF(J793&gt;=0.7,"P781",IF(J793&gt;=0.4,"P782","P783")))</f>
        <v>P782</v>
      </c>
      <c r="M793" s="58" t="str">
        <f>IF(AND(H793&gt;='01_PARAMETERS'!$B$7,F793="High-potential omnichannel"),"Hybrid sequence",IF(H793&gt;='01_PARAMETERS'!$B$7,"Remote call",IF(J793&gt;=0.7,"Approved email","Monitor")))</f>
        <v>Monitor</v>
      </c>
      <c r="N793" s="58" t="str">
        <f t="shared" si="12"/>
        <v>High</v>
      </c>
      <c r="O793" s="73" t="str">
        <f>IF(OR(L793="P780",AND(H793&gt;=0.7,G793=0)),"REVIEW","STANDARD")</f>
        <v>STANDARD</v>
      </c>
    </row>
    <row r="794" spans="1:15">
      <c r="A794" s="42" t="s">
        <v>1130</v>
      </c>
      <c r="B794" s="61" t="s">
        <v>342</v>
      </c>
      <c r="C794" s="43" t="s">
        <v>292</v>
      </c>
      <c r="D794" s="43" t="s">
        <v>286</v>
      </c>
      <c r="E794" s="43" t="s">
        <v>346</v>
      </c>
      <c r="F794" s="43" t="s">
        <v>350</v>
      </c>
      <c r="G794" s="43">
        <v>1</v>
      </c>
      <c r="H794" s="53">
        <v>0.86516009794973836</v>
      </c>
      <c r="I794" s="43">
        <v>133</v>
      </c>
      <c r="J794" s="53">
        <v>0.83479349186483098</v>
      </c>
      <c r="K794" s="58">
        <f>--(H794&gt;='01_PARAMETERS'!$B$7)</f>
        <v>1</v>
      </c>
      <c r="L794" s="58" t="str">
        <f>IF(J794&gt;='01_PARAMETERS'!$B$8,"P781",IF(J794&gt;=0.7,"P782",IF(J794&gt;=0.4,"P783","P784")))</f>
        <v>P782</v>
      </c>
      <c r="M794" s="58" t="str">
        <f>IF(AND(H794&gt;='01_PARAMETERS'!$B$7,F794="High-potential omnichannel"),"Hybrid sequence",IF(H794&gt;='01_PARAMETERS'!$B$7,"Remote call",IF(J794&gt;=0.7,"Approved email","Monitor")))</f>
        <v>Hybrid sequence</v>
      </c>
      <c r="N794" s="58" t="str">
        <f t="shared" si="12"/>
        <v>Very high</v>
      </c>
      <c r="O794" s="73" t="str">
        <f>IF(OR(L794="P781",AND(H794&gt;=0.7,G794=0)),"REVIEW","STANDARD")</f>
        <v>STANDARD</v>
      </c>
    </row>
    <row r="795" spans="1:15">
      <c r="A795" s="42" t="s">
        <v>1131</v>
      </c>
      <c r="B795" s="61" t="s">
        <v>342</v>
      </c>
      <c r="C795" s="43" t="s">
        <v>259</v>
      </c>
      <c r="D795" s="43" t="s">
        <v>244</v>
      </c>
      <c r="E795" s="43" t="s">
        <v>353</v>
      </c>
      <c r="F795" s="43" t="s">
        <v>350</v>
      </c>
      <c r="G795" s="43">
        <v>0</v>
      </c>
      <c r="H795" s="53">
        <v>0.56044627901910682</v>
      </c>
      <c r="I795" s="43">
        <v>590</v>
      </c>
      <c r="J795" s="53">
        <v>0.26282853566958697</v>
      </c>
      <c r="K795" s="58">
        <f>--(H795&gt;='01_PARAMETERS'!$B$7)</f>
        <v>0</v>
      </c>
      <c r="L795" s="58" t="str">
        <f>IF(J795&gt;='01_PARAMETERS'!$B$8,"P782",IF(J795&gt;=0.7,"P783",IF(J795&gt;=0.4,"P784","P785")))</f>
        <v>P785</v>
      </c>
      <c r="M795" s="58" t="str">
        <f>IF(AND(H795&gt;='01_PARAMETERS'!$B$7,F795="High-potential omnichannel"),"Hybrid sequence",IF(H795&gt;='01_PARAMETERS'!$B$7,"Remote call",IF(J795&gt;=0.7,"Approved email","Monitor")))</f>
        <v>Monitor</v>
      </c>
      <c r="N795" s="58" t="str">
        <f t="shared" si="12"/>
        <v>Medium</v>
      </c>
      <c r="O795" s="73" t="str">
        <f>IF(OR(L795="P782",AND(H795&gt;=0.7,G795=0)),"REVIEW","STANDARD")</f>
        <v>STANDARD</v>
      </c>
    </row>
    <row r="796" spans="1:15">
      <c r="A796" s="42" t="s">
        <v>1132</v>
      </c>
      <c r="B796" s="61" t="s">
        <v>342</v>
      </c>
      <c r="C796" s="43" t="s">
        <v>301</v>
      </c>
      <c r="D796" s="43" t="s">
        <v>298</v>
      </c>
      <c r="E796" s="43" t="s">
        <v>369</v>
      </c>
      <c r="F796" s="43" t="s">
        <v>344</v>
      </c>
      <c r="G796" s="43">
        <v>1</v>
      </c>
      <c r="H796" s="53">
        <v>0.78800967309833025</v>
      </c>
      <c r="I796" s="43">
        <v>277</v>
      </c>
      <c r="J796" s="53">
        <v>0.65456821026282852</v>
      </c>
      <c r="K796" s="58">
        <f>--(H796&gt;='01_PARAMETERS'!$B$7)</f>
        <v>1</v>
      </c>
      <c r="L796" s="58" t="str">
        <f>IF(J796&gt;='01_PARAMETERS'!$B$8,"P783",IF(J796&gt;=0.7,"P784",IF(J796&gt;=0.4,"P785","P786")))</f>
        <v>P785</v>
      </c>
      <c r="M796" s="58" t="str">
        <f>IF(AND(H796&gt;='01_PARAMETERS'!$B$7,F796="High-potential omnichannel"),"Hybrid sequence",IF(H796&gt;='01_PARAMETERS'!$B$7,"Remote call",IF(J796&gt;=0.7,"Approved email","Monitor")))</f>
        <v>Remote call</v>
      </c>
      <c r="N796" s="58" t="str">
        <f t="shared" si="12"/>
        <v>High</v>
      </c>
      <c r="O796" s="73" t="str">
        <f>IF(OR(L796="P783",AND(H796&gt;=0.7,G796=0)),"REVIEW","STANDARD")</f>
        <v>STANDARD</v>
      </c>
    </row>
    <row r="797" spans="1:15">
      <c r="A797" s="42" t="s">
        <v>1133</v>
      </c>
      <c r="B797" s="61" t="s">
        <v>342</v>
      </c>
      <c r="C797" s="43" t="s">
        <v>285</v>
      </c>
      <c r="D797" s="43" t="s">
        <v>286</v>
      </c>
      <c r="E797" s="43" t="s">
        <v>343</v>
      </c>
      <c r="F797" s="43" t="s">
        <v>347</v>
      </c>
      <c r="G797" s="43">
        <v>0</v>
      </c>
      <c r="H797" s="53">
        <v>0.93916734177206451</v>
      </c>
      <c r="I797" s="43">
        <v>24</v>
      </c>
      <c r="J797" s="53">
        <v>0.9712140175219024</v>
      </c>
      <c r="K797" s="58">
        <f>--(H797&gt;='01_PARAMETERS'!$B$7)</f>
        <v>1</v>
      </c>
      <c r="L797" s="58" t="str">
        <f>IF(J797&gt;='01_PARAMETERS'!$B$8,"P784",IF(J797&gt;=0.7,"P785",IF(J797&gt;=0.4,"P786","P787")))</f>
        <v>P784</v>
      </c>
      <c r="M797" s="58" t="str">
        <f>IF(AND(H797&gt;='01_PARAMETERS'!$B$7,F797="High-potential omnichannel"),"Hybrid sequence",IF(H797&gt;='01_PARAMETERS'!$B$7,"Remote call",IF(J797&gt;=0.7,"Approved email","Monitor")))</f>
        <v>Remote call</v>
      </c>
      <c r="N797" s="58" t="str">
        <f t="shared" si="12"/>
        <v>Very high</v>
      </c>
      <c r="O797" s="73" t="str">
        <f>IF(OR(L797="P784",AND(H797&gt;=0.7,G797=0)),"REVIEW","STANDARD")</f>
        <v>REVIEW</v>
      </c>
    </row>
    <row r="798" spans="1:15">
      <c r="A798" s="42" t="s">
        <v>1134</v>
      </c>
      <c r="B798" s="61" t="s">
        <v>342</v>
      </c>
      <c r="C798" s="43" t="s">
        <v>299</v>
      </c>
      <c r="D798" s="43" t="s">
        <v>298</v>
      </c>
      <c r="E798" s="43" t="s">
        <v>346</v>
      </c>
      <c r="F798" s="43" t="s">
        <v>344</v>
      </c>
      <c r="G798" s="43">
        <v>0</v>
      </c>
      <c r="H798" s="53">
        <v>0.95211012148431251</v>
      </c>
      <c r="I798" s="43">
        <v>17</v>
      </c>
      <c r="J798" s="53">
        <v>0.97997496871088863</v>
      </c>
      <c r="K798" s="58">
        <f>--(H798&gt;='01_PARAMETERS'!$B$7)</f>
        <v>1</v>
      </c>
      <c r="L798" s="58" t="str">
        <f>IF(J798&gt;='01_PARAMETERS'!$B$8,"P785",IF(J798&gt;=0.7,"P786",IF(J798&gt;=0.4,"P787","P788")))</f>
        <v>P785</v>
      </c>
      <c r="M798" s="58" t="str">
        <f>IF(AND(H798&gt;='01_PARAMETERS'!$B$7,F798="High-potential omnichannel"),"Hybrid sequence",IF(H798&gt;='01_PARAMETERS'!$B$7,"Remote call",IF(J798&gt;=0.7,"Approved email","Monitor")))</f>
        <v>Remote call</v>
      </c>
      <c r="N798" s="58" t="str">
        <f t="shared" si="12"/>
        <v>Very high</v>
      </c>
      <c r="O798" s="73" t="str">
        <f>IF(OR(L798="P785",AND(H798&gt;=0.7,G798=0)),"REVIEW","STANDARD")</f>
        <v>REVIEW</v>
      </c>
    </row>
    <row r="799" spans="1:15">
      <c r="A799" s="42" t="s">
        <v>1135</v>
      </c>
      <c r="B799" s="61" t="s">
        <v>342</v>
      </c>
      <c r="C799" s="43" t="s">
        <v>268</v>
      </c>
      <c r="D799" s="43" t="s">
        <v>266</v>
      </c>
      <c r="E799" s="43" t="s">
        <v>349</v>
      </c>
      <c r="F799" s="43" t="s">
        <v>347</v>
      </c>
      <c r="G799" s="43">
        <v>1</v>
      </c>
      <c r="H799" s="53">
        <v>0.83090855615403925</v>
      </c>
      <c r="I799" s="43">
        <v>192</v>
      </c>
      <c r="J799" s="53">
        <v>0.76095118898623282</v>
      </c>
      <c r="K799" s="58">
        <f>--(H799&gt;='01_PARAMETERS'!$B$7)</f>
        <v>1</v>
      </c>
      <c r="L799" s="58" t="str">
        <f>IF(J799&gt;='01_PARAMETERS'!$B$8,"P786",IF(J799&gt;=0.7,"P787",IF(J799&gt;=0.4,"P788","P789")))</f>
        <v>P787</v>
      </c>
      <c r="M799" s="58" t="str">
        <f>IF(AND(H799&gt;='01_PARAMETERS'!$B$7,F799="High-potential omnichannel"),"Hybrid sequence",IF(H799&gt;='01_PARAMETERS'!$B$7,"Remote call",IF(J799&gt;=0.7,"Approved email","Monitor")))</f>
        <v>Remote call</v>
      </c>
      <c r="N799" s="58" t="str">
        <f t="shared" si="12"/>
        <v>Very high</v>
      </c>
      <c r="O799" s="73" t="str">
        <f>IF(OR(L799="P786",AND(H799&gt;=0.7,G799=0)),"REVIEW","STANDARD")</f>
        <v>STANDARD</v>
      </c>
    </row>
    <row r="800" spans="1:15">
      <c r="A800" s="42" t="s">
        <v>1136</v>
      </c>
      <c r="B800" s="61" t="s">
        <v>342</v>
      </c>
      <c r="C800" s="43" t="s">
        <v>310</v>
      </c>
      <c r="D800" s="43" t="s">
        <v>308</v>
      </c>
      <c r="E800" s="43" t="s">
        <v>346</v>
      </c>
      <c r="F800" s="43" t="s">
        <v>347</v>
      </c>
      <c r="G800" s="43">
        <v>0</v>
      </c>
      <c r="H800" s="53">
        <v>0.11509336570489057</v>
      </c>
      <c r="I800" s="43">
        <v>798</v>
      </c>
      <c r="J800" s="53">
        <v>2.5031289111389077E-3</v>
      </c>
      <c r="K800" s="58">
        <f>--(H800&gt;='01_PARAMETERS'!$B$7)</f>
        <v>0</v>
      </c>
      <c r="L800" s="58" t="str">
        <f>IF(J800&gt;='01_PARAMETERS'!$B$8,"P787",IF(J800&gt;=0.7,"P788",IF(J800&gt;=0.4,"P789","P790")))</f>
        <v>P790</v>
      </c>
      <c r="M800" s="58" t="str">
        <f>IF(AND(H800&gt;='01_PARAMETERS'!$B$7,F800="High-potential omnichannel"),"Hybrid sequence",IF(H800&gt;='01_PARAMETERS'!$B$7,"Remote call",IF(J800&gt;=0.7,"Approved email","Monitor")))</f>
        <v>Monitor</v>
      </c>
      <c r="N800" s="58" t="str">
        <f t="shared" si="12"/>
        <v>Low</v>
      </c>
      <c r="O800" s="73" t="str">
        <f>IF(OR(L800="P787",AND(H800&gt;=0.7,G800=0)),"REVIEW","STANDARD")</f>
        <v>STANDARD</v>
      </c>
    </row>
    <row r="801" spans="1:15">
      <c r="A801" s="42" t="s">
        <v>1137</v>
      </c>
      <c r="B801" s="61" t="s">
        <v>342</v>
      </c>
      <c r="C801" s="43" t="s">
        <v>277</v>
      </c>
      <c r="D801" s="43" t="s">
        <v>276</v>
      </c>
      <c r="E801" s="43" t="s">
        <v>346</v>
      </c>
      <c r="F801" s="43" t="s">
        <v>350</v>
      </c>
      <c r="G801" s="43">
        <v>0</v>
      </c>
      <c r="H801" s="53">
        <v>0.60879807398347907</v>
      </c>
      <c r="I801" s="43">
        <v>536</v>
      </c>
      <c r="J801" s="53">
        <v>0.33041301627033792</v>
      </c>
      <c r="K801" s="58">
        <f>--(H801&gt;='01_PARAMETERS'!$B$7)</f>
        <v>0</v>
      </c>
      <c r="L801" s="58" t="str">
        <f>IF(J801&gt;='01_PARAMETERS'!$B$8,"P788",IF(J801&gt;=0.7,"P789",IF(J801&gt;=0.4,"P790","P791")))</f>
        <v>P791</v>
      </c>
      <c r="M801" s="58" t="str">
        <f>IF(AND(H801&gt;='01_PARAMETERS'!$B$7,F801="High-potential omnichannel"),"Hybrid sequence",IF(H801&gt;='01_PARAMETERS'!$B$7,"Remote call",IF(J801&gt;=0.7,"Approved email","Monitor")))</f>
        <v>Monitor</v>
      </c>
      <c r="N801" s="58" t="str">
        <f t="shared" si="12"/>
        <v>High</v>
      </c>
      <c r="O801" s="73" t="str">
        <f>IF(OR(L801="P788",AND(H801&gt;=0.7,G801=0)),"REVIEW","STANDARD")</f>
        <v>STANDARD</v>
      </c>
    </row>
    <row r="802" spans="1:15">
      <c r="A802" s="42" t="s">
        <v>1138</v>
      </c>
      <c r="B802" s="61" t="s">
        <v>342</v>
      </c>
      <c r="C802" s="43" t="s">
        <v>314</v>
      </c>
      <c r="D802" s="43" t="s">
        <v>312</v>
      </c>
      <c r="E802" s="43" t="s">
        <v>353</v>
      </c>
      <c r="F802" s="43" t="s">
        <v>350</v>
      </c>
      <c r="G802" s="43">
        <v>0</v>
      </c>
      <c r="H802" s="53">
        <v>0.80475009237930883</v>
      </c>
      <c r="I802" s="43">
        <v>239</v>
      </c>
      <c r="J802" s="53">
        <v>0.7021276595744681</v>
      </c>
      <c r="K802" s="58">
        <f>--(H802&gt;='01_PARAMETERS'!$B$7)</f>
        <v>1</v>
      </c>
      <c r="L802" s="58" t="str">
        <f>IF(J802&gt;='01_PARAMETERS'!$B$8,"P789",IF(J802&gt;=0.7,"P790",IF(J802&gt;=0.4,"P791","P792")))</f>
        <v>P790</v>
      </c>
      <c r="M802" s="58" t="str">
        <f>IF(AND(H802&gt;='01_PARAMETERS'!$B$7,F802="High-potential omnichannel"),"Hybrid sequence",IF(H802&gt;='01_PARAMETERS'!$B$7,"Remote call",IF(J802&gt;=0.7,"Approved email","Monitor")))</f>
        <v>Hybrid sequence</v>
      </c>
      <c r="N802" s="58" t="str">
        <f t="shared" si="12"/>
        <v>Very high</v>
      </c>
      <c r="O802" s="73" t="str">
        <f>IF(OR(L802="P789",AND(H802&gt;=0.7,G802=0)),"REVIEW","STANDARD")</f>
        <v>REVIEW</v>
      </c>
    </row>
    <row r="803" spans="1:15">
      <c r="A803" s="42" t="s">
        <v>1139</v>
      </c>
      <c r="B803" s="61" t="s">
        <v>342</v>
      </c>
      <c r="C803" s="43" t="s">
        <v>309</v>
      </c>
      <c r="D803" s="43" t="s">
        <v>308</v>
      </c>
      <c r="E803" s="43" t="s">
        <v>353</v>
      </c>
      <c r="F803" s="43" t="s">
        <v>347</v>
      </c>
      <c r="G803" s="43">
        <v>1</v>
      </c>
      <c r="H803" s="53">
        <v>0.85853117630402065</v>
      </c>
      <c r="I803" s="43">
        <v>143</v>
      </c>
      <c r="J803" s="53">
        <v>0.82227784730913644</v>
      </c>
      <c r="K803" s="58">
        <f>--(H803&gt;='01_PARAMETERS'!$B$7)</f>
        <v>1</v>
      </c>
      <c r="L803" s="58" t="str">
        <f>IF(J803&gt;='01_PARAMETERS'!$B$8,"P790",IF(J803&gt;=0.7,"P791",IF(J803&gt;=0.4,"P792","P793")))</f>
        <v>P791</v>
      </c>
      <c r="M803" s="58" t="str">
        <f>IF(AND(H803&gt;='01_PARAMETERS'!$B$7,F803="High-potential omnichannel"),"Hybrid sequence",IF(H803&gt;='01_PARAMETERS'!$B$7,"Remote call",IF(J803&gt;=0.7,"Approved email","Monitor")))</f>
        <v>Remote call</v>
      </c>
      <c r="N803" s="58" t="str">
        <f t="shared" si="12"/>
        <v>Very high</v>
      </c>
      <c r="O803" s="73" t="str">
        <f>IF(OR(L803="P790",AND(H803&gt;=0.7,G803=0)),"REVIEW","STANDARD")</f>
        <v>STANDARD</v>
      </c>
    </row>
    <row r="804" spans="1:15">
      <c r="A804" s="42" t="s">
        <v>1140</v>
      </c>
      <c r="B804" s="61" t="s">
        <v>342</v>
      </c>
      <c r="C804" s="43" t="s">
        <v>300</v>
      </c>
      <c r="D804" s="43" t="s">
        <v>298</v>
      </c>
      <c r="E804" s="43" t="s">
        <v>349</v>
      </c>
      <c r="F804" s="43" t="s">
        <v>350</v>
      </c>
      <c r="G804" s="43">
        <v>0</v>
      </c>
      <c r="H804" s="53">
        <v>0.67163053167763376</v>
      </c>
      <c r="I804" s="43">
        <v>453</v>
      </c>
      <c r="J804" s="53">
        <v>0.4342928660826032</v>
      </c>
      <c r="K804" s="58">
        <f>--(H804&gt;='01_PARAMETERS'!$B$7)</f>
        <v>0</v>
      </c>
      <c r="L804" s="58" t="str">
        <f>IF(J804&gt;='01_PARAMETERS'!$B$8,"P791",IF(J804&gt;=0.7,"P792",IF(J804&gt;=0.4,"P793","P794")))</f>
        <v>P793</v>
      </c>
      <c r="M804" s="58" t="str">
        <f>IF(AND(H804&gt;='01_PARAMETERS'!$B$7,F804="High-potential omnichannel"),"Hybrid sequence",IF(H804&gt;='01_PARAMETERS'!$B$7,"Remote call",IF(J804&gt;=0.7,"Approved email","Monitor")))</f>
        <v>Monitor</v>
      </c>
      <c r="N804" s="58" t="str">
        <f t="shared" si="12"/>
        <v>High</v>
      </c>
      <c r="O804" s="73" t="str">
        <f>IF(OR(L804="P791",AND(H804&gt;=0.7,G804=0)),"REVIEW","STANDARD")</f>
        <v>STANDARD</v>
      </c>
    </row>
    <row r="805" spans="1:15">
      <c r="A805" s="42" t="s">
        <v>1141</v>
      </c>
      <c r="B805" s="61" t="s">
        <v>342</v>
      </c>
      <c r="C805" s="43" t="s">
        <v>284</v>
      </c>
      <c r="D805" s="43" t="s">
        <v>281</v>
      </c>
      <c r="E805" s="43" t="s">
        <v>343</v>
      </c>
      <c r="F805" s="43" t="s">
        <v>347</v>
      </c>
      <c r="G805" s="43">
        <v>0</v>
      </c>
      <c r="H805" s="53">
        <v>0.73507004012112043</v>
      </c>
      <c r="I805" s="43">
        <v>355</v>
      </c>
      <c r="J805" s="53">
        <v>0.55694618272841057</v>
      </c>
      <c r="K805" s="58">
        <f>--(H805&gt;='01_PARAMETERS'!$B$7)</f>
        <v>1</v>
      </c>
      <c r="L805" s="58" t="str">
        <f>IF(J805&gt;='01_PARAMETERS'!$B$8,"P792",IF(J805&gt;=0.7,"P793",IF(J805&gt;=0.4,"P794","P795")))</f>
        <v>P794</v>
      </c>
      <c r="M805" s="58" t="str">
        <f>IF(AND(H805&gt;='01_PARAMETERS'!$B$7,F805="High-potential omnichannel"),"Hybrid sequence",IF(H805&gt;='01_PARAMETERS'!$B$7,"Remote call",IF(J805&gt;=0.7,"Approved email","Monitor")))</f>
        <v>Remote call</v>
      </c>
      <c r="N805" s="58" t="str">
        <f t="shared" si="12"/>
        <v>High</v>
      </c>
      <c r="O805" s="73" t="str">
        <f>IF(OR(L805="P792",AND(H805&gt;=0.7,G805=0)),"REVIEW","STANDARD")</f>
        <v>REVIEW</v>
      </c>
    </row>
    <row r="806" spans="1:15">
      <c r="A806" s="42" t="s">
        <v>1142</v>
      </c>
      <c r="B806" s="61" t="s">
        <v>342</v>
      </c>
      <c r="C806" s="43" t="s">
        <v>243</v>
      </c>
      <c r="D806" s="43" t="s">
        <v>244</v>
      </c>
      <c r="E806" s="43" t="s">
        <v>346</v>
      </c>
      <c r="F806" s="43" t="s">
        <v>344</v>
      </c>
      <c r="G806" s="43">
        <v>0</v>
      </c>
      <c r="H806" s="53">
        <v>0.46493918223204095</v>
      </c>
      <c r="I806" s="43">
        <v>673</v>
      </c>
      <c r="J806" s="53">
        <v>0.15894868585732169</v>
      </c>
      <c r="K806" s="58">
        <f>--(H806&gt;='01_PARAMETERS'!$B$7)</f>
        <v>0</v>
      </c>
      <c r="L806" s="58" t="str">
        <f>IF(J806&gt;='01_PARAMETERS'!$B$8,"P793",IF(J806&gt;=0.7,"P794",IF(J806&gt;=0.4,"P795","P796")))</f>
        <v>P796</v>
      </c>
      <c r="M806" s="58" t="str">
        <f>IF(AND(H806&gt;='01_PARAMETERS'!$B$7,F806="High-potential omnichannel"),"Hybrid sequence",IF(H806&gt;='01_PARAMETERS'!$B$7,"Remote call",IF(J806&gt;=0.7,"Approved email","Monitor")))</f>
        <v>Monitor</v>
      </c>
      <c r="N806" s="58" t="str">
        <f t="shared" si="12"/>
        <v>Medium</v>
      </c>
      <c r="O806" s="73" t="str">
        <f>IF(OR(L806="P793",AND(H806&gt;=0.7,G806=0)),"REVIEW","STANDARD")</f>
        <v>STANDARD</v>
      </c>
    </row>
    <row r="807" spans="1:15">
      <c r="A807" s="42" t="s">
        <v>1143</v>
      </c>
      <c r="B807" s="61" t="s">
        <v>342</v>
      </c>
      <c r="C807" s="43" t="s">
        <v>296</v>
      </c>
      <c r="D807" s="43" t="s">
        <v>295</v>
      </c>
      <c r="E807" s="43" t="s">
        <v>349</v>
      </c>
      <c r="F807" s="43" t="s">
        <v>344</v>
      </c>
      <c r="G807" s="43">
        <v>1</v>
      </c>
      <c r="H807" s="53">
        <v>0.87038664989240933</v>
      </c>
      <c r="I807" s="43">
        <v>125</v>
      </c>
      <c r="J807" s="53">
        <v>0.84480600750938672</v>
      </c>
      <c r="K807" s="58">
        <f>--(H807&gt;='01_PARAMETERS'!$B$7)</f>
        <v>1</v>
      </c>
      <c r="L807" s="58" t="str">
        <f>IF(J807&gt;='01_PARAMETERS'!$B$8,"P794",IF(J807&gt;=0.7,"P795",IF(J807&gt;=0.4,"P796","P797")))</f>
        <v>P795</v>
      </c>
      <c r="M807" s="58" t="str">
        <f>IF(AND(H807&gt;='01_PARAMETERS'!$B$7,F807="High-potential omnichannel"),"Hybrid sequence",IF(H807&gt;='01_PARAMETERS'!$B$7,"Remote call",IF(J807&gt;=0.7,"Approved email","Monitor")))</f>
        <v>Remote call</v>
      </c>
      <c r="N807" s="58" t="str">
        <f t="shared" si="12"/>
        <v>Very high</v>
      </c>
      <c r="O807" s="73" t="str">
        <f>IF(OR(L807="P794",AND(H807&gt;=0.7,G807=0)),"REVIEW","STANDARD")</f>
        <v>STANDARD</v>
      </c>
    </row>
    <row r="808" spans="1:15">
      <c r="A808" s="42" t="s">
        <v>1144</v>
      </c>
      <c r="B808" s="61" t="s">
        <v>342</v>
      </c>
      <c r="C808" s="43" t="s">
        <v>296</v>
      </c>
      <c r="D808" s="43" t="s">
        <v>295</v>
      </c>
      <c r="E808" s="43" t="s">
        <v>349</v>
      </c>
      <c r="F808" s="43" t="s">
        <v>344</v>
      </c>
      <c r="G808" s="43">
        <v>0</v>
      </c>
      <c r="H808" s="53">
        <v>0.55790553192898162</v>
      </c>
      <c r="I808" s="43">
        <v>596</v>
      </c>
      <c r="J808" s="53">
        <v>0.25531914893617025</v>
      </c>
      <c r="K808" s="58">
        <f>--(H808&gt;='01_PARAMETERS'!$B$7)</f>
        <v>0</v>
      </c>
      <c r="L808" s="58" t="str">
        <f>IF(J808&gt;='01_PARAMETERS'!$B$8,"P795",IF(J808&gt;=0.7,"P796",IF(J808&gt;=0.4,"P797","P798")))</f>
        <v>P798</v>
      </c>
      <c r="M808" s="58" t="str">
        <f>IF(AND(H808&gt;='01_PARAMETERS'!$B$7,F808="High-potential omnichannel"),"Hybrid sequence",IF(H808&gt;='01_PARAMETERS'!$B$7,"Remote call",IF(J808&gt;=0.7,"Approved email","Monitor")))</f>
        <v>Monitor</v>
      </c>
      <c r="N808" s="58" t="str">
        <f t="shared" si="12"/>
        <v>Medium</v>
      </c>
      <c r="O808" s="73" t="str">
        <f>IF(OR(L808="P795",AND(H808&gt;=0.7,G808=0)),"REVIEW","STANDARD")</f>
        <v>STANDARD</v>
      </c>
    </row>
    <row r="809" spans="1:15">
      <c r="A809" s="42" t="s">
        <v>1145</v>
      </c>
      <c r="B809" s="61" t="s">
        <v>342</v>
      </c>
      <c r="C809" s="43" t="s">
        <v>259</v>
      </c>
      <c r="D809" s="43" t="s">
        <v>244</v>
      </c>
      <c r="E809" s="43" t="s">
        <v>369</v>
      </c>
      <c r="F809" s="43" t="s">
        <v>344</v>
      </c>
      <c r="G809" s="43">
        <v>1</v>
      </c>
      <c r="H809" s="53">
        <v>0.583698870965771</v>
      </c>
      <c r="I809" s="43">
        <v>562</v>
      </c>
      <c r="J809" s="53">
        <v>0.2978723404255319</v>
      </c>
      <c r="K809" s="58">
        <f>--(H809&gt;='01_PARAMETERS'!$B$7)</f>
        <v>0</v>
      </c>
      <c r="L809" s="58" t="str">
        <f>IF(J809&gt;='01_PARAMETERS'!$B$8,"P796",IF(J809&gt;=0.7,"P797",IF(J809&gt;=0.4,"P798","P799")))</f>
        <v>P799</v>
      </c>
      <c r="M809" s="58" t="str">
        <f>IF(AND(H809&gt;='01_PARAMETERS'!$B$7,F809="High-potential omnichannel"),"Hybrid sequence",IF(H809&gt;='01_PARAMETERS'!$B$7,"Remote call",IF(J809&gt;=0.7,"Approved email","Monitor")))</f>
        <v>Monitor</v>
      </c>
      <c r="N809" s="58" t="str">
        <f t="shared" si="12"/>
        <v>Medium</v>
      </c>
      <c r="O809" s="73" t="str">
        <f>IF(OR(L809="P796",AND(H809&gt;=0.7,G809=0)),"REVIEW","STANDARD")</f>
        <v>STANDARD</v>
      </c>
    </row>
    <row r="810" spans="1:15">
      <c r="A810" s="42" t="s">
        <v>1146</v>
      </c>
      <c r="B810" s="61" t="s">
        <v>342</v>
      </c>
      <c r="C810" s="43" t="s">
        <v>297</v>
      </c>
      <c r="D810" s="43" t="s">
        <v>298</v>
      </c>
      <c r="E810" s="43" t="s">
        <v>353</v>
      </c>
      <c r="F810" s="43" t="s">
        <v>347</v>
      </c>
      <c r="G810" s="43">
        <v>0</v>
      </c>
      <c r="H810" s="53">
        <v>0.40703964666037651</v>
      </c>
      <c r="I810" s="43">
        <v>716</v>
      </c>
      <c r="J810" s="53">
        <v>0.10513141426783479</v>
      </c>
      <c r="K810" s="58">
        <f>--(H810&gt;='01_PARAMETERS'!$B$7)</f>
        <v>0</v>
      </c>
      <c r="L810" s="58" t="str">
        <f>IF(J810&gt;='01_PARAMETERS'!$B$8,"P797",IF(J810&gt;=0.7,"P798",IF(J810&gt;=0.4,"P799","P800")))</f>
        <v>P800</v>
      </c>
      <c r="M810" s="58" t="str">
        <f>IF(AND(H810&gt;='01_PARAMETERS'!$B$7,F810="High-potential omnichannel"),"Hybrid sequence",IF(H810&gt;='01_PARAMETERS'!$B$7,"Remote call",IF(J810&gt;=0.7,"Approved email","Monitor")))</f>
        <v>Monitor</v>
      </c>
      <c r="N810" s="58" t="str">
        <f t="shared" si="12"/>
        <v>Medium</v>
      </c>
      <c r="O810" s="73" t="str">
        <f>IF(OR(L810="P797",AND(H810&gt;=0.7,G810=0)),"REVIEW","STANDARD")</f>
        <v>STANDARD</v>
      </c>
    </row>
    <row r="811" spans="1:15">
      <c r="A811" s="42" t="s">
        <v>1147</v>
      </c>
      <c r="B811" s="61" t="s">
        <v>342</v>
      </c>
      <c r="C811" s="43" t="s">
        <v>267</v>
      </c>
      <c r="D811" s="43" t="s">
        <v>266</v>
      </c>
      <c r="E811" s="43" t="s">
        <v>349</v>
      </c>
      <c r="F811" s="43" t="s">
        <v>344</v>
      </c>
      <c r="G811" s="43">
        <v>0</v>
      </c>
      <c r="H811" s="53">
        <v>0.153909865022722</v>
      </c>
      <c r="I811" s="43">
        <v>792</v>
      </c>
      <c r="J811" s="53">
        <v>1.0012515644555742E-2</v>
      </c>
      <c r="K811" s="58">
        <f>--(H811&gt;='01_PARAMETERS'!$B$7)</f>
        <v>0</v>
      </c>
      <c r="L811" s="58" t="str">
        <f>IF(J811&gt;='01_PARAMETERS'!$B$8,"P798",IF(J811&gt;=0.7,"P799",IF(J811&gt;=0.4,"P800","P801")))</f>
        <v>P801</v>
      </c>
      <c r="M811" s="58" t="str">
        <f>IF(AND(H811&gt;='01_PARAMETERS'!$B$7,F811="High-potential omnichannel"),"Hybrid sequence",IF(H811&gt;='01_PARAMETERS'!$B$7,"Remote call",IF(J811&gt;=0.7,"Approved email","Monitor")))</f>
        <v>Monitor</v>
      </c>
      <c r="N811" s="58" t="str">
        <f t="shared" si="12"/>
        <v>Low</v>
      </c>
      <c r="O811" s="73" t="str">
        <f>IF(OR(L811="P798",AND(H811&gt;=0.7,G811=0)),"REVIEW","STANDARD")</f>
        <v>STANDARD</v>
      </c>
    </row>
    <row r="812" spans="1:15">
      <c r="A812" s="42" t="s">
        <v>1148</v>
      </c>
      <c r="B812" s="61" t="s">
        <v>342</v>
      </c>
      <c r="C812" s="43" t="s">
        <v>278</v>
      </c>
      <c r="D812" s="43" t="s">
        <v>276</v>
      </c>
      <c r="E812" s="43" t="s">
        <v>346</v>
      </c>
      <c r="F812" s="43" t="s">
        <v>350</v>
      </c>
      <c r="G812" s="43">
        <v>0</v>
      </c>
      <c r="H812" s="53">
        <v>0.5689311843488627</v>
      </c>
      <c r="I812" s="43">
        <v>578</v>
      </c>
      <c r="J812" s="53">
        <v>0.27784730913642053</v>
      </c>
      <c r="K812" s="58">
        <f>--(H812&gt;='01_PARAMETERS'!$B$7)</f>
        <v>0</v>
      </c>
      <c r="L812" s="58" t="str">
        <f>IF(J812&gt;='01_PARAMETERS'!$B$8,"P799",IF(J812&gt;=0.7,"P800",IF(J812&gt;=0.4,"P801","P802")))</f>
        <v>P802</v>
      </c>
      <c r="M812" s="58" t="str">
        <f>IF(AND(H812&gt;='01_PARAMETERS'!$B$7,F812="High-potential omnichannel"),"Hybrid sequence",IF(H812&gt;='01_PARAMETERS'!$B$7,"Remote call",IF(J812&gt;=0.7,"Approved email","Monitor")))</f>
        <v>Monitor</v>
      </c>
      <c r="N812" s="58" t="str">
        <f t="shared" si="12"/>
        <v>Medium</v>
      </c>
      <c r="O812" s="73" t="str">
        <f>IF(OR(L812="P799",AND(H812&gt;=0.7,G812=0)),"REVIEW","STANDARD")</f>
        <v>STANDARD</v>
      </c>
    </row>
    <row r="813" spans="1:15">
      <c r="A813" s="45" t="s">
        <v>1149</v>
      </c>
      <c r="B813" s="62" t="s">
        <v>342</v>
      </c>
      <c r="C813" s="46" t="s">
        <v>299</v>
      </c>
      <c r="D813" s="46" t="s">
        <v>298</v>
      </c>
      <c r="E813" s="46" t="s">
        <v>349</v>
      </c>
      <c r="F813" s="46" t="s">
        <v>344</v>
      </c>
      <c r="G813" s="46">
        <v>1</v>
      </c>
      <c r="H813" s="55">
        <v>0.73597751802656453</v>
      </c>
      <c r="I813" s="46">
        <v>354</v>
      </c>
      <c r="J813" s="55">
        <v>0.55819774718397996</v>
      </c>
      <c r="K813" s="59">
        <f>--(H813&gt;='01_PARAMETERS'!$B$7)</f>
        <v>1</v>
      </c>
      <c r="L813" s="59" t="str">
        <f>IF(J813&gt;='01_PARAMETERS'!$B$8,"P800",IF(J813&gt;=0.7,"P801",IF(J813&gt;=0.4,"P802","P803")))</f>
        <v>P802</v>
      </c>
      <c r="M813" s="59" t="str">
        <f>IF(AND(H813&gt;='01_PARAMETERS'!$B$7,F813="High-potential omnichannel"),"Hybrid sequence",IF(H813&gt;='01_PARAMETERS'!$B$7,"Remote call",IF(J813&gt;=0.7,"Approved email","Monitor")))</f>
        <v>Remote call</v>
      </c>
      <c r="N813" s="59" t="str">
        <f t="shared" si="12"/>
        <v>High</v>
      </c>
      <c r="O813" s="74" t="str">
        <f>IF(OR(L813="P800",AND(H813&gt;=0.7,G813=0)),"REVIEW","STANDARD")</f>
        <v>STANDARD</v>
      </c>
    </row>
  </sheetData>
  <mergeCells count="2">
    <mergeCell ref="A1:O1"/>
    <mergeCell ref="A2:O2"/>
  </mergeCells>
  <conditionalFormatting sqref="H14:H813">
    <cfRule type="colorScale" priority="2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I5:I17">
    <cfRule type="colorScale" priority="1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O14:O813">
    <cfRule type="expression" dxfId="4" priority="3">
      <formula>O14="REVIEW"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813"/>
  <sheetViews>
    <sheetView showGridLines="0" workbookViewId="0">
      <pane xSplit="2" ySplit="13" topLeftCell="J14" activePane="bottomRight" state="frozen"/>
      <selection pane="topRight"/>
      <selection pane="bottomLeft"/>
      <selection pane="bottomRight" activeCell="V15" sqref="V15"/>
    </sheetView>
  </sheetViews>
  <sheetFormatPr baseColWidth="10" defaultColWidth="8.83203125" defaultRowHeight="14"/>
  <cols>
    <col min="1" max="3" width="12" customWidth="1"/>
    <col min="4" max="4" width="13" customWidth="1"/>
    <col min="5" max="5" width="14" customWidth="1"/>
    <col min="6" max="6" width="11" customWidth="1"/>
    <col min="7" max="7" width="14" customWidth="1"/>
    <col min="8" max="9" width="12" customWidth="1"/>
    <col min="10" max="10" width="11" customWidth="1"/>
    <col min="11" max="11" width="24" customWidth="1"/>
    <col min="12" max="12" width="20" customWidth="1"/>
    <col min="13" max="13" width="10" customWidth="1"/>
    <col min="14" max="14" width="8" customWidth="1"/>
    <col min="15" max="15" width="9" customWidth="1"/>
    <col min="16" max="16" width="30" customWidth="1"/>
    <col min="17" max="21" width="11" customWidth="1"/>
    <col min="22" max="22" width="14" customWidth="1"/>
    <col min="23" max="23" width="16" customWidth="1"/>
  </cols>
  <sheetData>
    <row r="1" spans="1:23" ht="32" customHeight="1">
      <c r="A1" s="125" t="s">
        <v>1150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8" customHeight="1">
      <c r="A2" s="121" t="s">
        <v>1151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4" spans="1:23" ht="30" customHeight="1">
      <c r="A4" s="7" t="s">
        <v>1152</v>
      </c>
      <c r="B4" s="9" t="s">
        <v>1153</v>
      </c>
      <c r="D4" s="7" t="s">
        <v>1154</v>
      </c>
      <c r="E4" s="8" t="s">
        <v>1155</v>
      </c>
      <c r="F4" s="8" t="s">
        <v>1156</v>
      </c>
      <c r="G4" s="8" t="s">
        <v>1157</v>
      </c>
      <c r="H4" s="8" t="s">
        <v>1158</v>
      </c>
      <c r="I4" s="8" t="s">
        <v>1159</v>
      </c>
      <c r="J4" s="8" t="s">
        <v>1160</v>
      </c>
      <c r="K4" s="8" t="s">
        <v>1161</v>
      </c>
      <c r="L4" s="9" t="s">
        <v>1162</v>
      </c>
      <c r="N4" s="7" t="s">
        <v>1163</v>
      </c>
      <c r="O4" s="9" t="s">
        <v>1164</v>
      </c>
    </row>
    <row r="5" spans="1:23">
      <c r="A5" s="39">
        <v>3</v>
      </c>
      <c r="B5" s="86">
        <v>0.27918179454309539</v>
      </c>
      <c r="D5" s="39">
        <v>0</v>
      </c>
      <c r="E5" s="75">
        <v>103.51445086705202</v>
      </c>
      <c r="F5" s="75">
        <v>0.89084037349933298</v>
      </c>
      <c r="G5" s="75">
        <v>0.41448977323254782</v>
      </c>
      <c r="H5" s="75">
        <v>1.0964595375722543</v>
      </c>
      <c r="I5" s="75">
        <v>0.3973006725211205</v>
      </c>
      <c r="J5" s="75">
        <v>0.49567395073306492</v>
      </c>
      <c r="K5" s="75">
        <v>0.52005990643585176</v>
      </c>
      <c r="L5" s="41" t="s">
        <v>344</v>
      </c>
      <c r="N5" s="14" t="s">
        <v>344</v>
      </c>
      <c r="O5" s="72">
        <f>COUNTIF($P$14:$P$813,N5)</f>
        <v>346</v>
      </c>
    </row>
    <row r="6" spans="1:23">
      <c r="A6" s="42">
        <v>4</v>
      </c>
      <c r="B6" s="87">
        <v>0.26682091532334729</v>
      </c>
      <c r="D6" s="42">
        <v>1</v>
      </c>
      <c r="E6" s="77">
        <v>156.40582959641256</v>
      </c>
      <c r="F6" s="77">
        <v>1.2368057951017593</v>
      </c>
      <c r="G6" s="77">
        <v>0.70817523283891004</v>
      </c>
      <c r="H6" s="77">
        <v>1.4477406002069679</v>
      </c>
      <c r="I6" s="77">
        <v>0.37973872456019314</v>
      </c>
      <c r="J6" s="77">
        <v>0.74805392573371199</v>
      </c>
      <c r="K6" s="77">
        <v>0.70323473275912085</v>
      </c>
      <c r="L6" s="44" t="s">
        <v>350</v>
      </c>
      <c r="N6" s="17" t="s">
        <v>350</v>
      </c>
      <c r="O6" s="73">
        <f>COUNTIF($P$14:$P$813,N6)</f>
        <v>223</v>
      </c>
    </row>
    <row r="7" spans="1:23">
      <c r="A7" s="42">
        <v>5</v>
      </c>
      <c r="B7" s="87">
        <v>0.23583121235005397</v>
      </c>
      <c r="D7" s="45">
        <v>2</v>
      </c>
      <c r="E7" s="79">
        <v>74.322510822510822</v>
      </c>
      <c r="F7" s="79">
        <v>0.56551781551781555</v>
      </c>
      <c r="G7" s="79">
        <v>0.20346320346320346</v>
      </c>
      <c r="H7" s="79">
        <v>0.73892773892773889</v>
      </c>
      <c r="I7" s="79">
        <v>0.40715426240426245</v>
      </c>
      <c r="J7" s="79">
        <v>0.26854451094385101</v>
      </c>
      <c r="K7" s="79">
        <v>0.3218483494764755</v>
      </c>
      <c r="L7" s="47" t="s">
        <v>347</v>
      </c>
      <c r="N7" s="20" t="s">
        <v>347</v>
      </c>
      <c r="O7" s="74">
        <f>COUNTIF($P$14:$P$813,N7)</f>
        <v>231</v>
      </c>
    </row>
    <row r="8" spans="1:23">
      <c r="A8" s="45">
        <v>6</v>
      </c>
      <c r="B8" s="88">
        <v>0.24293108274805611</v>
      </c>
    </row>
    <row r="13" spans="1:23" ht="30" customHeight="1">
      <c r="A13" s="7" t="s">
        <v>328</v>
      </c>
      <c r="B13" s="8" t="s">
        <v>1155</v>
      </c>
      <c r="C13" s="8" t="s">
        <v>1156</v>
      </c>
      <c r="D13" s="8" t="s">
        <v>1165</v>
      </c>
      <c r="E13" s="8" t="s">
        <v>1166</v>
      </c>
      <c r="F13" s="8" t="s">
        <v>1167</v>
      </c>
      <c r="G13" s="8" t="s">
        <v>1168</v>
      </c>
      <c r="H13" s="8" t="s">
        <v>1169</v>
      </c>
      <c r="I13" s="8" t="s">
        <v>1161</v>
      </c>
      <c r="J13" s="8" t="s">
        <v>1170</v>
      </c>
      <c r="K13" s="8" t="s">
        <v>223</v>
      </c>
      <c r="L13" s="8" t="s">
        <v>330</v>
      </c>
      <c r="M13" s="8" t="s">
        <v>222</v>
      </c>
      <c r="N13" s="8" t="s">
        <v>1171</v>
      </c>
      <c r="O13" s="8" t="s">
        <v>1154</v>
      </c>
      <c r="P13" s="8" t="s">
        <v>331</v>
      </c>
      <c r="Q13" s="8" t="s">
        <v>1172</v>
      </c>
      <c r="R13" s="8" t="s">
        <v>1173</v>
      </c>
      <c r="S13" s="8" t="s">
        <v>1174</v>
      </c>
      <c r="T13" s="8" t="s">
        <v>1175</v>
      </c>
      <c r="U13" s="8" t="s">
        <v>1176</v>
      </c>
      <c r="V13" s="8" t="s">
        <v>1177</v>
      </c>
      <c r="W13" s="9" t="s">
        <v>1178</v>
      </c>
    </row>
    <row r="14" spans="1:23">
      <c r="A14" s="39" t="s">
        <v>341</v>
      </c>
      <c r="B14" s="75">
        <v>104.5</v>
      </c>
      <c r="C14" s="75">
        <v>0.91346153846153844</v>
      </c>
      <c r="D14" s="75">
        <v>0.29807692307692307</v>
      </c>
      <c r="E14" s="75">
        <v>0.78846153846153844</v>
      </c>
      <c r="F14" s="75">
        <v>0.9724711538461539</v>
      </c>
      <c r="G14" s="75">
        <v>0.47321923076923073</v>
      </c>
      <c r="H14" s="75">
        <v>0.54607558715115345</v>
      </c>
      <c r="I14" s="75">
        <v>0.29113000292898111</v>
      </c>
      <c r="J14" s="40">
        <v>1</v>
      </c>
      <c r="K14" s="40" t="s">
        <v>303</v>
      </c>
      <c r="L14" s="40" t="s">
        <v>343</v>
      </c>
      <c r="M14" s="40" t="s">
        <v>304</v>
      </c>
      <c r="N14" s="40" t="s">
        <v>1179</v>
      </c>
      <c r="O14" s="40">
        <v>0</v>
      </c>
      <c r="P14" s="40" t="s">
        <v>344</v>
      </c>
      <c r="Q14" s="75">
        <v>-1.0508204909972321</v>
      </c>
      <c r="R14" s="75">
        <v>0.18096651283762646</v>
      </c>
      <c r="S14" s="40">
        <v>346</v>
      </c>
      <c r="T14" s="51">
        <v>0.4325</v>
      </c>
      <c r="U14" s="57">
        <f t="shared" ref="U14:U77" si="0">--AND(J14=1,I14&gt;=0.6)</f>
        <v>0</v>
      </c>
      <c r="V14" s="76">
        <f t="shared" ref="V14:V77" si="1">0.45*H14+0.3*I14+0.25*(1-G14)</f>
        <v>0.46476820740440572</v>
      </c>
      <c r="W14" s="72" t="str">
        <f t="shared" ref="W14:W77" si="2">IF(AND(P14="High-potential omnichannel",J14=0),"CONSENT LIMIT",IF(OR(H14&lt;0,H14&gt;1,I14&lt;0,I14&gt;1),"DATA REVIEW","OK"))</f>
        <v>OK</v>
      </c>
    </row>
    <row r="15" spans="1:23">
      <c r="A15" s="42" t="s">
        <v>345</v>
      </c>
      <c r="B15" s="77">
        <v>70</v>
      </c>
      <c r="C15" s="77">
        <v>0.66346153846153844</v>
      </c>
      <c r="D15" s="77">
        <v>0.15384615384615385</v>
      </c>
      <c r="E15" s="77">
        <v>0.50961538461538458</v>
      </c>
      <c r="F15" s="77">
        <v>0.97031442307692306</v>
      </c>
      <c r="G15" s="77">
        <v>0.48006826923076928</v>
      </c>
      <c r="H15" s="77">
        <v>0.32478315697848265</v>
      </c>
      <c r="I15" s="77">
        <v>0.16441629561985754</v>
      </c>
      <c r="J15" s="43">
        <v>1</v>
      </c>
      <c r="K15" s="43" t="s">
        <v>303</v>
      </c>
      <c r="L15" s="43" t="s">
        <v>346</v>
      </c>
      <c r="M15" s="43" t="s">
        <v>302</v>
      </c>
      <c r="N15" s="43" t="s">
        <v>1180</v>
      </c>
      <c r="O15" s="43">
        <v>2</v>
      </c>
      <c r="P15" s="43" t="s">
        <v>347</v>
      </c>
      <c r="Q15" s="77">
        <v>-3.0588302853254339</v>
      </c>
      <c r="R15" s="77">
        <v>0.20360549572038836</v>
      </c>
      <c r="S15" s="43">
        <v>231</v>
      </c>
      <c r="T15" s="53">
        <v>0.28875000000000001</v>
      </c>
      <c r="U15" s="58">
        <f t="shared" si="0"/>
        <v>0</v>
      </c>
      <c r="V15" s="78">
        <f t="shared" si="1"/>
        <v>0.32546024201858215</v>
      </c>
      <c r="W15" s="73" t="str">
        <f t="shared" si="2"/>
        <v>OK</v>
      </c>
    </row>
    <row r="16" spans="1:23">
      <c r="A16" s="42" t="s">
        <v>348</v>
      </c>
      <c r="B16" s="77">
        <v>117.5</v>
      </c>
      <c r="C16" s="77">
        <v>0.98076923076923073</v>
      </c>
      <c r="D16" s="77">
        <v>0.73076923076923073</v>
      </c>
      <c r="E16" s="77">
        <v>1.5865384615384615</v>
      </c>
      <c r="F16" s="77">
        <v>0.97171538461538465</v>
      </c>
      <c r="G16" s="77">
        <v>0.45240480769230768</v>
      </c>
      <c r="H16" s="77">
        <v>0.48209555271292481</v>
      </c>
      <c r="I16" s="77">
        <v>0.91980397429370553</v>
      </c>
      <c r="J16" s="43">
        <v>1</v>
      </c>
      <c r="K16" s="43" t="s">
        <v>263</v>
      </c>
      <c r="L16" s="43" t="s">
        <v>349</v>
      </c>
      <c r="M16" s="43" t="s">
        <v>264</v>
      </c>
      <c r="N16" s="43" t="s">
        <v>1181</v>
      </c>
      <c r="O16" s="43">
        <v>1</v>
      </c>
      <c r="P16" s="43" t="s">
        <v>350</v>
      </c>
      <c r="Q16" s="77">
        <v>2.1500616405081465</v>
      </c>
      <c r="R16" s="77">
        <v>1.0361321882456787</v>
      </c>
      <c r="S16" s="43">
        <v>223</v>
      </c>
      <c r="T16" s="53">
        <v>0.27875</v>
      </c>
      <c r="U16" s="58">
        <f t="shared" si="0"/>
        <v>1</v>
      </c>
      <c r="V16" s="78">
        <f t="shared" si="1"/>
        <v>0.62978298908585084</v>
      </c>
      <c r="W16" s="73" t="str">
        <f t="shared" si="2"/>
        <v>OK</v>
      </c>
    </row>
    <row r="17" spans="1:23">
      <c r="A17" s="42" t="s">
        <v>351</v>
      </c>
      <c r="B17" s="77">
        <v>144.5</v>
      </c>
      <c r="C17" s="77">
        <v>1.3461538461538463</v>
      </c>
      <c r="D17" s="77">
        <v>0.67307692307692313</v>
      </c>
      <c r="E17" s="77">
        <v>1.2307692307692308</v>
      </c>
      <c r="F17" s="77">
        <v>0.96932451923076912</v>
      </c>
      <c r="G17" s="77">
        <v>0.46441634615384619</v>
      </c>
      <c r="H17" s="77">
        <v>0.85903961821250374</v>
      </c>
      <c r="I17" s="77">
        <v>0.61918216090771871</v>
      </c>
      <c r="J17" s="43">
        <v>1</v>
      </c>
      <c r="K17" s="43" t="s">
        <v>270</v>
      </c>
      <c r="L17" s="43" t="s">
        <v>343</v>
      </c>
      <c r="M17" s="43" t="s">
        <v>269</v>
      </c>
      <c r="N17" s="43" t="s">
        <v>1182</v>
      </c>
      <c r="O17" s="43">
        <v>1</v>
      </c>
      <c r="P17" s="43" t="s">
        <v>350</v>
      </c>
      <c r="Q17" s="77">
        <v>2.5187869491960142</v>
      </c>
      <c r="R17" s="77">
        <v>0.47133939104559164</v>
      </c>
      <c r="S17" s="43">
        <v>223</v>
      </c>
      <c r="T17" s="53">
        <v>0.27875</v>
      </c>
      <c r="U17" s="58">
        <f t="shared" si="0"/>
        <v>1</v>
      </c>
      <c r="V17" s="78">
        <f t="shared" si="1"/>
        <v>0.70621838992948072</v>
      </c>
      <c r="W17" s="73" t="str">
        <f t="shared" si="2"/>
        <v>OK</v>
      </c>
    </row>
    <row r="18" spans="1:23">
      <c r="A18" s="42" t="s">
        <v>352</v>
      </c>
      <c r="B18" s="77">
        <v>104.5</v>
      </c>
      <c r="C18" s="77">
        <v>0.82692307692307687</v>
      </c>
      <c r="D18" s="77">
        <v>0.39423076923076922</v>
      </c>
      <c r="E18" s="77">
        <v>1.0769230769230769</v>
      </c>
      <c r="F18" s="77">
        <v>0.9661884615384615</v>
      </c>
      <c r="G18" s="77">
        <v>0.47210288461538463</v>
      </c>
      <c r="H18" s="77">
        <v>0.50716281384331441</v>
      </c>
      <c r="I18" s="77">
        <v>0.50036421711120471</v>
      </c>
      <c r="J18" s="43">
        <v>1</v>
      </c>
      <c r="K18" s="43" t="s">
        <v>263</v>
      </c>
      <c r="L18" s="43" t="s">
        <v>353</v>
      </c>
      <c r="M18" s="43" t="s">
        <v>262</v>
      </c>
      <c r="N18" s="43" t="s">
        <v>1179</v>
      </c>
      <c r="O18" s="43">
        <v>0</v>
      </c>
      <c r="P18" s="43" t="s">
        <v>344</v>
      </c>
      <c r="Q18" s="77">
        <v>-0.29392018954451771</v>
      </c>
      <c r="R18" s="77">
        <v>0.52180080634006787</v>
      </c>
      <c r="S18" s="43">
        <v>346</v>
      </c>
      <c r="T18" s="53">
        <v>0.4325</v>
      </c>
      <c r="U18" s="58">
        <f t="shared" si="0"/>
        <v>0</v>
      </c>
      <c r="V18" s="78">
        <f t="shared" si="1"/>
        <v>0.5103068102090067</v>
      </c>
      <c r="W18" s="73" t="str">
        <f t="shared" si="2"/>
        <v>OK</v>
      </c>
    </row>
    <row r="19" spans="1:23">
      <c r="A19" s="42" t="s">
        <v>354</v>
      </c>
      <c r="B19" s="77">
        <v>235.5</v>
      </c>
      <c r="C19" s="77">
        <v>1.1153846153846154</v>
      </c>
      <c r="D19" s="77">
        <v>0.59615384615384615</v>
      </c>
      <c r="E19" s="77">
        <v>1.4615384615384615</v>
      </c>
      <c r="F19" s="77">
        <v>0.96929711538461538</v>
      </c>
      <c r="G19" s="77">
        <v>2.0126923076923077E-2</v>
      </c>
      <c r="H19" s="77">
        <v>0.71191152538333058</v>
      </c>
      <c r="I19" s="77">
        <v>0.70544379034170657</v>
      </c>
      <c r="J19" s="43">
        <v>1</v>
      </c>
      <c r="K19" s="43" t="s">
        <v>286</v>
      </c>
      <c r="L19" s="43" t="s">
        <v>353</v>
      </c>
      <c r="M19" s="43" t="s">
        <v>293</v>
      </c>
      <c r="N19" s="43" t="s">
        <v>1182</v>
      </c>
      <c r="O19" s="43">
        <v>1</v>
      </c>
      <c r="P19" s="43" t="s">
        <v>350</v>
      </c>
      <c r="Q19" s="77">
        <v>3.2554672433202567</v>
      </c>
      <c r="R19" s="77">
        <v>-3.219671192452179</v>
      </c>
      <c r="S19" s="43">
        <v>223</v>
      </c>
      <c r="T19" s="53">
        <v>0.27875</v>
      </c>
      <c r="U19" s="58">
        <f t="shared" si="0"/>
        <v>1</v>
      </c>
      <c r="V19" s="78">
        <f t="shared" si="1"/>
        <v>0.77696159275577992</v>
      </c>
      <c r="W19" s="73" t="str">
        <f t="shared" si="2"/>
        <v>OK</v>
      </c>
    </row>
    <row r="20" spans="1:23">
      <c r="A20" s="42" t="s">
        <v>355</v>
      </c>
      <c r="B20" s="77">
        <v>47</v>
      </c>
      <c r="C20" s="77">
        <v>0.49038461538461536</v>
      </c>
      <c r="D20" s="77">
        <v>0.19230769230769232</v>
      </c>
      <c r="E20" s="77">
        <v>0.77884615384615385</v>
      </c>
      <c r="F20" s="77">
        <v>0.96865576923076924</v>
      </c>
      <c r="G20" s="77">
        <v>0.53884711538461538</v>
      </c>
      <c r="H20" s="77">
        <v>0.14077135802587101</v>
      </c>
      <c r="I20" s="77">
        <v>0.34832541458599769</v>
      </c>
      <c r="J20" s="43">
        <v>1</v>
      </c>
      <c r="K20" s="43" t="s">
        <v>295</v>
      </c>
      <c r="L20" s="43" t="s">
        <v>353</v>
      </c>
      <c r="M20" s="43" t="s">
        <v>296</v>
      </c>
      <c r="N20" s="43" t="s">
        <v>1180</v>
      </c>
      <c r="O20" s="43">
        <v>2</v>
      </c>
      <c r="P20" s="43" t="s">
        <v>347</v>
      </c>
      <c r="Q20" s="77">
        <v>-3.1419879348855289</v>
      </c>
      <c r="R20" s="77">
        <v>1.0837842402648614</v>
      </c>
      <c r="S20" s="43">
        <v>231</v>
      </c>
      <c r="T20" s="53">
        <v>0.28875000000000001</v>
      </c>
      <c r="U20" s="58">
        <f t="shared" si="0"/>
        <v>0</v>
      </c>
      <c r="V20" s="78">
        <f t="shared" si="1"/>
        <v>0.28313295664128746</v>
      </c>
      <c r="W20" s="73" t="str">
        <f t="shared" si="2"/>
        <v>OK</v>
      </c>
    </row>
    <row r="21" spans="1:23">
      <c r="A21" s="42" t="s">
        <v>356</v>
      </c>
      <c r="B21" s="77">
        <v>100</v>
      </c>
      <c r="C21" s="77">
        <v>0.97115384615384615</v>
      </c>
      <c r="D21" s="77">
        <v>0.43269230769230771</v>
      </c>
      <c r="E21" s="77">
        <v>1.0192307692307692</v>
      </c>
      <c r="F21" s="77">
        <v>0.97401634615384625</v>
      </c>
      <c r="G21" s="77">
        <v>0.33967307692307691</v>
      </c>
      <c r="H21" s="77">
        <v>0.51733577645184292</v>
      </c>
      <c r="I21" s="77">
        <v>0.52476897508467313</v>
      </c>
      <c r="J21" s="43">
        <v>1</v>
      </c>
      <c r="K21" s="43" t="s">
        <v>244</v>
      </c>
      <c r="L21" s="43" t="s">
        <v>353</v>
      </c>
      <c r="M21" s="43" t="s">
        <v>260</v>
      </c>
      <c r="N21" s="43" t="s">
        <v>1179</v>
      </c>
      <c r="O21" s="43">
        <v>0</v>
      </c>
      <c r="P21" s="43" t="s">
        <v>344</v>
      </c>
      <c r="Q21" s="77">
        <v>5.8595346765614174E-4</v>
      </c>
      <c r="R21" s="77">
        <v>-0.29757315340867629</v>
      </c>
      <c r="S21" s="43">
        <v>346</v>
      </c>
      <c r="T21" s="53">
        <v>0.4325</v>
      </c>
      <c r="U21" s="58">
        <f t="shared" si="0"/>
        <v>0</v>
      </c>
      <c r="V21" s="78">
        <f t="shared" si="1"/>
        <v>0.55531352269796197</v>
      </c>
      <c r="W21" s="73" t="str">
        <f t="shared" si="2"/>
        <v>OK</v>
      </c>
    </row>
    <row r="22" spans="1:23">
      <c r="A22" s="42" t="s">
        <v>357</v>
      </c>
      <c r="B22" s="77">
        <v>101</v>
      </c>
      <c r="C22" s="77">
        <v>0.96153846153846156</v>
      </c>
      <c r="D22" s="77">
        <v>0.43269230769230771</v>
      </c>
      <c r="E22" s="77">
        <v>0.94230769230769229</v>
      </c>
      <c r="F22" s="77">
        <v>0.97138269230769225</v>
      </c>
      <c r="G22" s="77">
        <v>0.47396923076923075</v>
      </c>
      <c r="H22" s="77">
        <v>0.5091661919732543</v>
      </c>
      <c r="I22" s="77">
        <v>0.41585161920142916</v>
      </c>
      <c r="J22" s="43">
        <v>0</v>
      </c>
      <c r="K22" s="43" t="s">
        <v>303</v>
      </c>
      <c r="L22" s="43" t="s">
        <v>343</v>
      </c>
      <c r="M22" s="43" t="s">
        <v>306</v>
      </c>
      <c r="N22" s="43" t="s">
        <v>1179</v>
      </c>
      <c r="O22" s="43">
        <v>0</v>
      </c>
      <c r="P22" s="43" t="s">
        <v>344</v>
      </c>
      <c r="Q22" s="77">
        <v>-0.37857829011396393</v>
      </c>
      <c r="R22" s="77">
        <v>0.45922374775572794</v>
      </c>
      <c r="S22" s="43">
        <v>346</v>
      </c>
      <c r="T22" s="53">
        <v>0.4325</v>
      </c>
      <c r="U22" s="58">
        <f t="shared" si="0"/>
        <v>0</v>
      </c>
      <c r="V22" s="78">
        <f t="shared" si="1"/>
        <v>0.48538796445608551</v>
      </c>
      <c r="W22" s="73" t="str">
        <f t="shared" si="2"/>
        <v>OK</v>
      </c>
    </row>
    <row r="23" spans="1:23">
      <c r="A23" s="42" t="s">
        <v>358</v>
      </c>
      <c r="B23" s="77">
        <v>137.5</v>
      </c>
      <c r="C23" s="77">
        <v>1.1346153846153846</v>
      </c>
      <c r="D23" s="77">
        <v>0.50961538461538458</v>
      </c>
      <c r="E23" s="77">
        <v>1.3557692307692308</v>
      </c>
      <c r="F23" s="77">
        <v>0.97268749999999993</v>
      </c>
      <c r="G23" s="77">
        <v>0.51425576923076921</v>
      </c>
      <c r="H23" s="77">
        <v>0.79356108669980419</v>
      </c>
      <c r="I23" s="77">
        <v>0.60086823771630282</v>
      </c>
      <c r="J23" s="43">
        <v>1</v>
      </c>
      <c r="K23" s="43" t="s">
        <v>281</v>
      </c>
      <c r="L23" s="43" t="s">
        <v>346</v>
      </c>
      <c r="M23" s="43" t="s">
        <v>282</v>
      </c>
      <c r="N23" s="43" t="s">
        <v>1182</v>
      </c>
      <c r="O23" s="43">
        <v>1</v>
      </c>
      <c r="P23" s="43" t="s">
        <v>350</v>
      </c>
      <c r="Q23" s="77">
        <v>1.7786396794277111</v>
      </c>
      <c r="R23" s="77">
        <v>0.81517535774086558</v>
      </c>
      <c r="S23" s="43">
        <v>223</v>
      </c>
      <c r="T23" s="53">
        <v>0.27875</v>
      </c>
      <c r="U23" s="58">
        <f t="shared" si="0"/>
        <v>1</v>
      </c>
      <c r="V23" s="78">
        <f t="shared" si="1"/>
        <v>0.65879901802211038</v>
      </c>
      <c r="W23" s="73" t="str">
        <f t="shared" si="2"/>
        <v>OK</v>
      </c>
    </row>
    <row r="24" spans="1:23">
      <c r="A24" s="42" t="s">
        <v>359</v>
      </c>
      <c r="B24" s="77">
        <v>60.5</v>
      </c>
      <c r="C24" s="77">
        <v>0.47115384615384615</v>
      </c>
      <c r="D24" s="77">
        <v>0.17307692307692307</v>
      </c>
      <c r="E24" s="77">
        <v>0.89423076923076927</v>
      </c>
      <c r="F24" s="77">
        <v>0.96973557692307699</v>
      </c>
      <c r="G24" s="77">
        <v>0.43377980769230773</v>
      </c>
      <c r="H24" s="77">
        <v>0.20484711406747977</v>
      </c>
      <c r="I24" s="77">
        <v>0.38416529852257902</v>
      </c>
      <c r="J24" s="43">
        <v>1</v>
      </c>
      <c r="K24" s="43" t="s">
        <v>244</v>
      </c>
      <c r="L24" s="43" t="s">
        <v>346</v>
      </c>
      <c r="M24" s="43" t="s">
        <v>261</v>
      </c>
      <c r="N24" s="43" t="s">
        <v>1180</v>
      </c>
      <c r="O24" s="43">
        <v>2</v>
      </c>
      <c r="P24" s="43" t="s">
        <v>347</v>
      </c>
      <c r="Q24" s="77">
        <v>-2.7065871644751178</v>
      </c>
      <c r="R24" s="77">
        <v>0.33307782377773115</v>
      </c>
      <c r="S24" s="43">
        <v>231</v>
      </c>
      <c r="T24" s="53">
        <v>0.28875000000000001</v>
      </c>
      <c r="U24" s="58">
        <f t="shared" si="0"/>
        <v>0</v>
      </c>
      <c r="V24" s="78">
        <f t="shared" si="1"/>
        <v>0.34898583896406266</v>
      </c>
      <c r="W24" s="73" t="str">
        <f t="shared" si="2"/>
        <v>OK</v>
      </c>
    </row>
    <row r="25" spans="1:23">
      <c r="A25" s="42" t="s">
        <v>360</v>
      </c>
      <c r="B25" s="77">
        <v>126.5</v>
      </c>
      <c r="C25" s="77">
        <v>1.0192307692307692</v>
      </c>
      <c r="D25" s="77">
        <v>0.54807692307692313</v>
      </c>
      <c r="E25" s="77">
        <v>1.1634615384615385</v>
      </c>
      <c r="F25" s="77">
        <v>0.97231442307692306</v>
      </c>
      <c r="G25" s="77">
        <v>0.43650576923076922</v>
      </c>
      <c r="H25" s="77">
        <v>0.70068202844104033</v>
      </c>
      <c r="I25" s="77">
        <v>0.53406730804333702</v>
      </c>
      <c r="J25" s="43">
        <v>1</v>
      </c>
      <c r="K25" s="43" t="s">
        <v>244</v>
      </c>
      <c r="L25" s="43" t="s">
        <v>346</v>
      </c>
      <c r="M25" s="43" t="s">
        <v>243</v>
      </c>
      <c r="N25" s="43" t="s">
        <v>1182</v>
      </c>
      <c r="O25" s="43">
        <v>0</v>
      </c>
      <c r="P25" s="43" t="s">
        <v>344</v>
      </c>
      <c r="Q25" s="77">
        <v>1.0667436972767503</v>
      </c>
      <c r="R25" s="77">
        <v>0.24538671439421295</v>
      </c>
      <c r="S25" s="43">
        <v>346</v>
      </c>
      <c r="T25" s="53">
        <v>0.4325</v>
      </c>
      <c r="U25" s="58">
        <f t="shared" si="0"/>
        <v>0</v>
      </c>
      <c r="V25" s="78">
        <f t="shared" si="1"/>
        <v>0.61640066290377693</v>
      </c>
      <c r="W25" s="73" t="str">
        <f t="shared" si="2"/>
        <v>OK</v>
      </c>
    </row>
    <row r="26" spans="1:23">
      <c r="A26" s="42" t="s">
        <v>361</v>
      </c>
      <c r="B26" s="77">
        <v>61</v>
      </c>
      <c r="C26" s="77">
        <v>0.71153846153846156</v>
      </c>
      <c r="D26" s="77">
        <v>0.35576923076923078</v>
      </c>
      <c r="E26" s="77">
        <v>1.2884615384615385</v>
      </c>
      <c r="F26" s="77">
        <v>0.96793269230769241</v>
      </c>
      <c r="G26" s="77">
        <v>0.46731442307692311</v>
      </c>
      <c r="H26" s="77">
        <v>0.31121651736974232</v>
      </c>
      <c r="I26" s="77">
        <v>0.66459686922518557</v>
      </c>
      <c r="J26" s="43">
        <v>1</v>
      </c>
      <c r="K26" s="43" t="s">
        <v>295</v>
      </c>
      <c r="L26" s="43" t="s">
        <v>349</v>
      </c>
      <c r="M26" s="43" t="s">
        <v>294</v>
      </c>
      <c r="N26" s="43" t="s">
        <v>1180</v>
      </c>
      <c r="O26" s="43">
        <v>0</v>
      </c>
      <c r="P26" s="43" t="s">
        <v>344</v>
      </c>
      <c r="Q26" s="77">
        <v>-0.75626288998349156</v>
      </c>
      <c r="R26" s="77">
        <v>1.0920576423924766</v>
      </c>
      <c r="S26" s="43">
        <v>346</v>
      </c>
      <c r="T26" s="53">
        <v>0.4325</v>
      </c>
      <c r="U26" s="58">
        <f t="shared" si="0"/>
        <v>1</v>
      </c>
      <c r="V26" s="78">
        <f t="shared" si="1"/>
        <v>0.47259788781470896</v>
      </c>
      <c r="W26" s="73" t="str">
        <f t="shared" si="2"/>
        <v>OK</v>
      </c>
    </row>
    <row r="27" spans="1:23">
      <c r="A27" s="42" t="s">
        <v>362</v>
      </c>
      <c r="B27" s="77">
        <v>57.5</v>
      </c>
      <c r="C27" s="77">
        <v>0.53846153846153844</v>
      </c>
      <c r="D27" s="77">
        <v>0.21153846153846154</v>
      </c>
      <c r="E27" s="77">
        <v>0.76923076923076927</v>
      </c>
      <c r="F27" s="77">
        <v>0.96820288461538462</v>
      </c>
      <c r="G27" s="77">
        <v>0.45569999999999999</v>
      </c>
      <c r="H27" s="77">
        <v>0.22433332825801772</v>
      </c>
      <c r="I27" s="77">
        <v>0.36060636203929636</v>
      </c>
      <c r="J27" s="43">
        <v>1</v>
      </c>
      <c r="K27" s="43" t="s">
        <v>276</v>
      </c>
      <c r="L27" s="43" t="s">
        <v>353</v>
      </c>
      <c r="M27" s="43" t="s">
        <v>277</v>
      </c>
      <c r="N27" s="43" t="s">
        <v>1180</v>
      </c>
      <c r="O27" s="43">
        <v>2</v>
      </c>
      <c r="P27" s="43" t="s">
        <v>347</v>
      </c>
      <c r="Q27" s="77">
        <v>-2.7275099208570679</v>
      </c>
      <c r="R27" s="77">
        <v>0.45431900419915883</v>
      </c>
      <c r="S27" s="43">
        <v>231</v>
      </c>
      <c r="T27" s="53">
        <v>0.28875000000000001</v>
      </c>
      <c r="U27" s="58">
        <f t="shared" si="0"/>
        <v>0</v>
      </c>
      <c r="V27" s="78">
        <f t="shared" si="1"/>
        <v>0.34520690632789686</v>
      </c>
      <c r="W27" s="73" t="str">
        <f t="shared" si="2"/>
        <v>OK</v>
      </c>
    </row>
    <row r="28" spans="1:23">
      <c r="A28" s="42" t="s">
        <v>363</v>
      </c>
      <c r="B28" s="77">
        <v>89</v>
      </c>
      <c r="C28" s="77">
        <v>0.83653846153846156</v>
      </c>
      <c r="D28" s="77">
        <v>0.28846153846153844</v>
      </c>
      <c r="E28" s="77">
        <v>0.90384615384615385</v>
      </c>
      <c r="F28" s="77">
        <v>0.9690423076923077</v>
      </c>
      <c r="G28" s="77">
        <v>0.44395192307692305</v>
      </c>
      <c r="H28" s="77">
        <v>0.32810605409750315</v>
      </c>
      <c r="I28" s="77">
        <v>0.35003089778547092</v>
      </c>
      <c r="J28" s="43">
        <v>1</v>
      </c>
      <c r="K28" s="43" t="s">
        <v>244</v>
      </c>
      <c r="L28" s="43" t="s">
        <v>349</v>
      </c>
      <c r="M28" s="43" t="s">
        <v>259</v>
      </c>
      <c r="N28" s="43" t="s">
        <v>1180</v>
      </c>
      <c r="O28" s="43">
        <v>2</v>
      </c>
      <c r="P28" s="43" t="s">
        <v>347</v>
      </c>
      <c r="Q28" s="77">
        <v>-1.4800560689402706</v>
      </c>
      <c r="R28" s="77">
        <v>0.20803720963273237</v>
      </c>
      <c r="S28" s="43">
        <v>231</v>
      </c>
      <c r="T28" s="53">
        <v>0.28875000000000001</v>
      </c>
      <c r="U28" s="58">
        <f t="shared" si="0"/>
        <v>0</v>
      </c>
      <c r="V28" s="78">
        <f t="shared" si="1"/>
        <v>0.39166901291028694</v>
      </c>
      <c r="W28" s="73" t="str">
        <f t="shared" si="2"/>
        <v>OK</v>
      </c>
    </row>
    <row r="29" spans="1:23">
      <c r="A29" s="42" t="s">
        <v>364</v>
      </c>
      <c r="B29" s="77">
        <v>105.5</v>
      </c>
      <c r="C29" s="77">
        <v>1.0096153846153846</v>
      </c>
      <c r="D29" s="77">
        <v>0.51923076923076927</v>
      </c>
      <c r="E29" s="77">
        <v>1.3557692307692308</v>
      </c>
      <c r="F29" s="77">
        <v>0.97108942307692314</v>
      </c>
      <c r="G29" s="77">
        <v>0.41116249999999999</v>
      </c>
      <c r="H29" s="77">
        <v>0.54845641543757517</v>
      </c>
      <c r="I29" s="77">
        <v>0.66163281362590631</v>
      </c>
      <c r="J29" s="43">
        <v>1</v>
      </c>
      <c r="K29" s="43" t="s">
        <v>298</v>
      </c>
      <c r="L29" s="43" t="s">
        <v>343</v>
      </c>
      <c r="M29" s="43" t="s">
        <v>300</v>
      </c>
      <c r="N29" s="43" t="s">
        <v>1179</v>
      </c>
      <c r="O29" s="43">
        <v>0</v>
      </c>
      <c r="P29" s="43" t="s">
        <v>344</v>
      </c>
      <c r="Q29" s="77">
        <v>0.99580768478011605</v>
      </c>
      <c r="R29" s="77">
        <v>0.4484923685065963</v>
      </c>
      <c r="S29" s="43">
        <v>346</v>
      </c>
      <c r="T29" s="53">
        <v>0.4325</v>
      </c>
      <c r="U29" s="58">
        <f t="shared" si="0"/>
        <v>1</v>
      </c>
      <c r="V29" s="78">
        <f t="shared" si="1"/>
        <v>0.59250460603468069</v>
      </c>
      <c r="W29" s="73" t="str">
        <f t="shared" si="2"/>
        <v>OK</v>
      </c>
    </row>
    <row r="30" spans="1:23">
      <c r="A30" s="42" t="s">
        <v>365</v>
      </c>
      <c r="B30" s="77">
        <v>138</v>
      </c>
      <c r="C30" s="77">
        <v>1.1538461538461537</v>
      </c>
      <c r="D30" s="77">
        <v>0.68269230769230771</v>
      </c>
      <c r="E30" s="77">
        <v>1.4807692307692308</v>
      </c>
      <c r="F30" s="77">
        <v>0.97092980769230763</v>
      </c>
      <c r="G30" s="77">
        <v>0.50198557692307688</v>
      </c>
      <c r="H30" s="77">
        <v>0.73243853668814063</v>
      </c>
      <c r="I30" s="77">
        <v>0.72766338664645103</v>
      </c>
      <c r="J30" s="43">
        <v>1</v>
      </c>
      <c r="K30" s="43" t="s">
        <v>303</v>
      </c>
      <c r="L30" s="43" t="s">
        <v>343</v>
      </c>
      <c r="M30" s="43" t="s">
        <v>302</v>
      </c>
      <c r="N30" s="43" t="s">
        <v>1182</v>
      </c>
      <c r="O30" s="43">
        <v>1</v>
      </c>
      <c r="P30" s="43" t="s">
        <v>350</v>
      </c>
      <c r="Q30" s="77">
        <v>2.4539072381879152</v>
      </c>
      <c r="R30" s="77">
        <v>0.97026805967490393</v>
      </c>
      <c r="S30" s="43">
        <v>223</v>
      </c>
      <c r="T30" s="53">
        <v>0.27875</v>
      </c>
      <c r="U30" s="58">
        <f t="shared" si="0"/>
        <v>1</v>
      </c>
      <c r="V30" s="78">
        <f t="shared" si="1"/>
        <v>0.67239996327282947</v>
      </c>
      <c r="W30" s="73" t="str">
        <f t="shared" si="2"/>
        <v>OK</v>
      </c>
    </row>
    <row r="31" spans="1:23">
      <c r="A31" s="42" t="s">
        <v>366</v>
      </c>
      <c r="B31" s="77">
        <v>82</v>
      </c>
      <c r="C31" s="77">
        <v>0.77884615384615385</v>
      </c>
      <c r="D31" s="77">
        <v>0.46153846153846156</v>
      </c>
      <c r="E31" s="77">
        <v>1.1923076923076923</v>
      </c>
      <c r="F31" s="77">
        <v>0.967635576923077</v>
      </c>
      <c r="G31" s="77">
        <v>0.28729230769230768</v>
      </c>
      <c r="H31" s="77">
        <v>0.32091356127967968</v>
      </c>
      <c r="I31" s="77">
        <v>0.60369248090497274</v>
      </c>
      <c r="J31" s="43">
        <v>1</v>
      </c>
      <c r="K31" s="43" t="s">
        <v>286</v>
      </c>
      <c r="L31" s="43" t="s">
        <v>346</v>
      </c>
      <c r="M31" s="43" t="s">
        <v>290</v>
      </c>
      <c r="N31" s="43" t="s">
        <v>1180</v>
      </c>
      <c r="O31" s="43">
        <v>0</v>
      </c>
      <c r="P31" s="43" t="s">
        <v>344</v>
      </c>
      <c r="Q31" s="77">
        <v>-0.38815964429450983</v>
      </c>
      <c r="R31" s="77">
        <v>-0.35464260071592602</v>
      </c>
      <c r="S31" s="43">
        <v>346</v>
      </c>
      <c r="T31" s="53">
        <v>0.4325</v>
      </c>
      <c r="U31" s="58">
        <f t="shared" si="0"/>
        <v>1</v>
      </c>
      <c r="V31" s="78">
        <f t="shared" si="1"/>
        <v>0.50369576992427079</v>
      </c>
      <c r="W31" s="73" t="str">
        <f t="shared" si="2"/>
        <v>OK</v>
      </c>
    </row>
    <row r="32" spans="1:23">
      <c r="A32" s="42" t="s">
        <v>367</v>
      </c>
      <c r="B32" s="77">
        <v>132</v>
      </c>
      <c r="C32" s="77">
        <v>0.82692307692307687</v>
      </c>
      <c r="D32" s="77">
        <v>0.35576923076923078</v>
      </c>
      <c r="E32" s="77">
        <v>1.1730769230769231</v>
      </c>
      <c r="F32" s="77">
        <v>0.96885961538461529</v>
      </c>
      <c r="G32" s="77">
        <v>0.17727211538461538</v>
      </c>
      <c r="H32" s="77">
        <v>0.50184109101407592</v>
      </c>
      <c r="I32" s="77">
        <v>0.4579469607697072</v>
      </c>
      <c r="J32" s="43">
        <v>1</v>
      </c>
      <c r="K32" s="43" t="s">
        <v>286</v>
      </c>
      <c r="L32" s="43" t="s">
        <v>349</v>
      </c>
      <c r="M32" s="43" t="s">
        <v>289</v>
      </c>
      <c r="N32" s="43" t="s">
        <v>1179</v>
      </c>
      <c r="O32" s="43">
        <v>0</v>
      </c>
      <c r="P32" s="43" t="s">
        <v>344</v>
      </c>
      <c r="Q32" s="77">
        <v>2.9786766599224229E-2</v>
      </c>
      <c r="R32" s="77">
        <v>-1.7193431102635173</v>
      </c>
      <c r="S32" s="43">
        <v>346</v>
      </c>
      <c r="T32" s="53">
        <v>0.4325</v>
      </c>
      <c r="U32" s="58">
        <f t="shared" si="0"/>
        <v>0</v>
      </c>
      <c r="V32" s="78">
        <f t="shared" si="1"/>
        <v>0.56889455034109249</v>
      </c>
      <c r="W32" s="73" t="str">
        <f t="shared" si="2"/>
        <v>OK</v>
      </c>
    </row>
    <row r="33" spans="1:23">
      <c r="A33" s="42" t="s">
        <v>368</v>
      </c>
      <c r="B33" s="77">
        <v>104.5</v>
      </c>
      <c r="C33" s="77">
        <v>1.1346153846153846</v>
      </c>
      <c r="D33" s="77">
        <v>0.42307692307692307</v>
      </c>
      <c r="E33" s="77">
        <v>0.99038461538461542</v>
      </c>
      <c r="F33" s="77">
        <v>0.97135096153846157</v>
      </c>
      <c r="G33" s="77">
        <v>0.3387086538461539</v>
      </c>
      <c r="H33" s="77">
        <v>0.62823904944680842</v>
      </c>
      <c r="I33" s="77">
        <v>0.42083586997733446</v>
      </c>
      <c r="J33" s="43">
        <v>1</v>
      </c>
      <c r="K33" s="43" t="s">
        <v>308</v>
      </c>
      <c r="L33" s="43" t="s">
        <v>369</v>
      </c>
      <c r="M33" s="43" t="s">
        <v>307</v>
      </c>
      <c r="N33" s="43" t="s">
        <v>1179</v>
      </c>
      <c r="O33" s="43">
        <v>0</v>
      </c>
      <c r="P33" s="43" t="s">
        <v>344</v>
      </c>
      <c r="Q33" s="77">
        <v>0.23485198802971682</v>
      </c>
      <c r="R33" s="77">
        <v>-0.43410426562498089</v>
      </c>
      <c r="S33" s="43">
        <v>346</v>
      </c>
      <c r="T33" s="53">
        <v>0.4325</v>
      </c>
      <c r="U33" s="58">
        <f t="shared" si="0"/>
        <v>0</v>
      </c>
      <c r="V33" s="78">
        <f t="shared" si="1"/>
        <v>0.5742811697827257</v>
      </c>
      <c r="W33" s="73" t="str">
        <f t="shared" si="2"/>
        <v>OK</v>
      </c>
    </row>
    <row r="34" spans="1:23">
      <c r="A34" s="42" t="s">
        <v>370</v>
      </c>
      <c r="B34" s="77">
        <v>119</v>
      </c>
      <c r="C34" s="77">
        <v>1.0961538461538463</v>
      </c>
      <c r="D34" s="77">
        <v>0.40384615384615385</v>
      </c>
      <c r="E34" s="77">
        <v>0.90384615384615385</v>
      </c>
      <c r="F34" s="77">
        <v>0.97340865384615383</v>
      </c>
      <c r="G34" s="77">
        <v>0.33648365384615386</v>
      </c>
      <c r="H34" s="77">
        <v>0.61638664314107394</v>
      </c>
      <c r="I34" s="77">
        <v>0.42242662621317362</v>
      </c>
      <c r="J34" s="43">
        <v>1</v>
      </c>
      <c r="K34" s="43" t="s">
        <v>286</v>
      </c>
      <c r="L34" s="43" t="s">
        <v>343</v>
      </c>
      <c r="M34" s="43" t="s">
        <v>287</v>
      </c>
      <c r="N34" s="43" t="s">
        <v>1179</v>
      </c>
      <c r="O34" s="43">
        <v>0</v>
      </c>
      <c r="P34" s="43" t="s">
        <v>344</v>
      </c>
      <c r="Q34" s="77">
        <v>0.15955387465742196</v>
      </c>
      <c r="R34" s="77">
        <v>-0.63038674649493986</v>
      </c>
      <c r="S34" s="43">
        <v>346</v>
      </c>
      <c r="T34" s="53">
        <v>0.4325</v>
      </c>
      <c r="U34" s="58">
        <f t="shared" si="0"/>
        <v>0</v>
      </c>
      <c r="V34" s="78">
        <f t="shared" si="1"/>
        <v>0.56998106381589686</v>
      </c>
      <c r="W34" s="73" t="str">
        <f t="shared" si="2"/>
        <v>OK</v>
      </c>
    </row>
    <row r="35" spans="1:23">
      <c r="A35" s="42" t="s">
        <v>371</v>
      </c>
      <c r="B35" s="77">
        <v>40</v>
      </c>
      <c r="C35" s="77">
        <v>0.40384615384615385</v>
      </c>
      <c r="D35" s="77">
        <v>9.6153846153846159E-2</v>
      </c>
      <c r="E35" s="77">
        <v>0.26923076923076922</v>
      </c>
      <c r="F35" s="77">
        <v>0.97183750000000002</v>
      </c>
      <c r="G35" s="77">
        <v>0.45372596153846156</v>
      </c>
      <c r="H35" s="77">
        <v>0.11480807735724413</v>
      </c>
      <c r="I35" s="77">
        <v>0.11672370443540397</v>
      </c>
      <c r="J35" s="43">
        <v>1</v>
      </c>
      <c r="K35" s="43" t="s">
        <v>263</v>
      </c>
      <c r="L35" s="43" t="s">
        <v>343</v>
      </c>
      <c r="M35" s="43" t="s">
        <v>264</v>
      </c>
      <c r="N35" s="43" t="s">
        <v>1180</v>
      </c>
      <c r="O35" s="43">
        <v>2</v>
      </c>
      <c r="P35" s="43" t="s">
        <v>347</v>
      </c>
      <c r="Q35" s="77">
        <v>-4.6247368939287075</v>
      </c>
      <c r="R35" s="77">
        <v>8.7130509824763211E-2</v>
      </c>
      <c r="S35" s="43">
        <v>231</v>
      </c>
      <c r="T35" s="53">
        <v>0.28875000000000001</v>
      </c>
      <c r="U35" s="58">
        <f t="shared" si="0"/>
        <v>0</v>
      </c>
      <c r="V35" s="78">
        <f t="shared" si="1"/>
        <v>0.22324925575676566</v>
      </c>
      <c r="W35" s="73" t="str">
        <f t="shared" si="2"/>
        <v>OK</v>
      </c>
    </row>
    <row r="36" spans="1:23">
      <c r="A36" s="42" t="s">
        <v>372</v>
      </c>
      <c r="B36" s="77">
        <v>76</v>
      </c>
      <c r="C36" s="77">
        <v>0.48076923076923078</v>
      </c>
      <c r="D36" s="77">
        <v>0.25</v>
      </c>
      <c r="E36" s="77">
        <v>0.89423076923076927</v>
      </c>
      <c r="F36" s="77">
        <v>0.97235865384615383</v>
      </c>
      <c r="G36" s="77">
        <v>0.35822692307692311</v>
      </c>
      <c r="H36" s="77">
        <v>0.21779923518472169</v>
      </c>
      <c r="I36" s="77">
        <v>0.30340205957072885</v>
      </c>
      <c r="J36" s="43">
        <v>0</v>
      </c>
      <c r="K36" s="43" t="s">
        <v>312</v>
      </c>
      <c r="L36" s="43" t="s">
        <v>343</v>
      </c>
      <c r="M36" s="43" t="s">
        <v>314</v>
      </c>
      <c r="N36" s="43" t="s">
        <v>1180</v>
      </c>
      <c r="O36" s="43">
        <v>2</v>
      </c>
      <c r="P36" s="43" t="s">
        <v>347</v>
      </c>
      <c r="Q36" s="77">
        <v>-2.4929627145602371</v>
      </c>
      <c r="R36" s="77">
        <v>-0.35585130567533957</v>
      </c>
      <c r="S36" s="43">
        <v>231</v>
      </c>
      <c r="T36" s="53">
        <v>0.28875000000000001</v>
      </c>
      <c r="U36" s="58">
        <f t="shared" si="0"/>
        <v>0</v>
      </c>
      <c r="V36" s="78">
        <f t="shared" si="1"/>
        <v>0.34947354293511268</v>
      </c>
      <c r="W36" s="73" t="str">
        <f t="shared" si="2"/>
        <v>OK</v>
      </c>
    </row>
    <row r="37" spans="1:23">
      <c r="A37" s="42" t="s">
        <v>373</v>
      </c>
      <c r="B37" s="77">
        <v>57.5</v>
      </c>
      <c r="C37" s="77">
        <v>0.36538461538461536</v>
      </c>
      <c r="D37" s="77">
        <v>0.14423076923076922</v>
      </c>
      <c r="E37" s="77">
        <v>0.5</v>
      </c>
      <c r="F37" s="77">
        <v>0.96758269230769234</v>
      </c>
      <c r="G37" s="77">
        <v>0.38049615384615382</v>
      </c>
      <c r="H37" s="77">
        <v>8.5771025750622759E-2</v>
      </c>
      <c r="I37" s="77">
        <v>0.19224250052909211</v>
      </c>
      <c r="J37" s="43">
        <v>0</v>
      </c>
      <c r="K37" s="43" t="s">
        <v>295</v>
      </c>
      <c r="L37" s="43" t="s">
        <v>349</v>
      </c>
      <c r="M37" s="43" t="s">
        <v>296</v>
      </c>
      <c r="N37" s="43" t="s">
        <v>1180</v>
      </c>
      <c r="O37" s="43">
        <v>2</v>
      </c>
      <c r="P37" s="43" t="s">
        <v>347</v>
      </c>
      <c r="Q37" s="77">
        <v>-4.011803559053698</v>
      </c>
      <c r="R37" s="77">
        <v>-0.37748318908398681</v>
      </c>
      <c r="S37" s="43">
        <v>231</v>
      </c>
      <c r="T37" s="53">
        <v>0.28875000000000001</v>
      </c>
      <c r="U37" s="58">
        <f t="shared" si="0"/>
        <v>0</v>
      </c>
      <c r="V37" s="78">
        <f t="shared" si="1"/>
        <v>0.2511456732849694</v>
      </c>
      <c r="W37" s="73" t="str">
        <f t="shared" si="2"/>
        <v>OK</v>
      </c>
    </row>
    <row r="38" spans="1:23">
      <c r="A38" s="42" t="s">
        <v>374</v>
      </c>
      <c r="B38" s="77">
        <v>65</v>
      </c>
      <c r="C38" s="77">
        <v>0.60576923076923073</v>
      </c>
      <c r="D38" s="77">
        <v>0.23076923076923078</v>
      </c>
      <c r="E38" s="77">
        <v>0.93269230769230771</v>
      </c>
      <c r="F38" s="77">
        <v>0.97199423076923075</v>
      </c>
      <c r="G38" s="77">
        <v>0.41685769230769232</v>
      </c>
      <c r="H38" s="77">
        <v>0.28860078072999867</v>
      </c>
      <c r="I38" s="77">
        <v>0.45635579238068574</v>
      </c>
      <c r="J38" s="43">
        <v>1</v>
      </c>
      <c r="K38" s="43" t="s">
        <v>263</v>
      </c>
      <c r="L38" s="43" t="s">
        <v>349</v>
      </c>
      <c r="M38" s="43" t="s">
        <v>262</v>
      </c>
      <c r="N38" s="43" t="s">
        <v>1180</v>
      </c>
      <c r="O38" s="43">
        <v>2</v>
      </c>
      <c r="P38" s="43" t="s">
        <v>347</v>
      </c>
      <c r="Q38" s="77">
        <v>-1.9924129379083473</v>
      </c>
      <c r="R38" s="77">
        <v>0.30414204958021884</v>
      </c>
      <c r="S38" s="43">
        <v>231</v>
      </c>
      <c r="T38" s="53">
        <v>0.28875000000000001</v>
      </c>
      <c r="U38" s="58">
        <f t="shared" si="0"/>
        <v>0</v>
      </c>
      <c r="V38" s="78">
        <f t="shared" si="1"/>
        <v>0.41256266596578206</v>
      </c>
      <c r="W38" s="73" t="str">
        <f t="shared" si="2"/>
        <v>OK</v>
      </c>
    </row>
    <row r="39" spans="1:23">
      <c r="A39" s="42" t="s">
        <v>375</v>
      </c>
      <c r="B39" s="77">
        <v>126</v>
      </c>
      <c r="C39" s="77">
        <v>1.0096153846153846</v>
      </c>
      <c r="D39" s="77">
        <v>0.375</v>
      </c>
      <c r="E39" s="77">
        <v>1.2596153846153846</v>
      </c>
      <c r="F39" s="77">
        <v>0.96436538461538457</v>
      </c>
      <c r="G39" s="77">
        <v>0.33382884615384617</v>
      </c>
      <c r="H39" s="77">
        <v>0.58431558127445005</v>
      </c>
      <c r="I39" s="77">
        <v>0.41553864603500779</v>
      </c>
      <c r="J39" s="43">
        <v>0</v>
      </c>
      <c r="K39" s="43" t="s">
        <v>244</v>
      </c>
      <c r="L39" s="43" t="s">
        <v>343</v>
      </c>
      <c r="M39" s="43" t="s">
        <v>258</v>
      </c>
      <c r="N39" s="43" t="s">
        <v>1179</v>
      </c>
      <c r="O39" s="43">
        <v>0</v>
      </c>
      <c r="P39" s="43" t="s">
        <v>344</v>
      </c>
      <c r="Q39" s="77">
        <v>0.39671840922957613</v>
      </c>
      <c r="R39" s="77">
        <v>-0.58285954699436904</v>
      </c>
      <c r="S39" s="43">
        <v>346</v>
      </c>
      <c r="T39" s="53">
        <v>0.4325</v>
      </c>
      <c r="U39" s="58">
        <f t="shared" si="0"/>
        <v>0</v>
      </c>
      <c r="V39" s="78">
        <f t="shared" si="1"/>
        <v>0.55414639384554332</v>
      </c>
      <c r="W39" s="73" t="str">
        <f t="shared" si="2"/>
        <v>OK</v>
      </c>
    </row>
    <row r="40" spans="1:23">
      <c r="A40" s="42" t="s">
        <v>376</v>
      </c>
      <c r="B40" s="77">
        <v>131</v>
      </c>
      <c r="C40" s="77">
        <v>0.95192307692307687</v>
      </c>
      <c r="D40" s="77">
        <v>0.42307692307692307</v>
      </c>
      <c r="E40" s="77">
        <v>1.0384615384615385</v>
      </c>
      <c r="F40" s="77">
        <v>0.9695259615384616</v>
      </c>
      <c r="G40" s="77">
        <v>0.44099711538461539</v>
      </c>
      <c r="H40" s="77">
        <v>0.63081119977230715</v>
      </c>
      <c r="I40" s="77">
        <v>0.49332374157369102</v>
      </c>
      <c r="J40" s="43">
        <v>0</v>
      </c>
      <c r="K40" s="43" t="s">
        <v>266</v>
      </c>
      <c r="L40" s="43" t="s">
        <v>353</v>
      </c>
      <c r="M40" s="43" t="s">
        <v>267</v>
      </c>
      <c r="N40" s="43" t="s">
        <v>1179</v>
      </c>
      <c r="O40" s="43">
        <v>0</v>
      </c>
      <c r="P40" s="43" t="s">
        <v>344</v>
      </c>
      <c r="Q40" s="77">
        <v>0.39444349541054952</v>
      </c>
      <c r="R40" s="77">
        <v>7.9893058409380213E-2</v>
      </c>
      <c r="S40" s="43">
        <v>346</v>
      </c>
      <c r="T40" s="53">
        <v>0.4325</v>
      </c>
      <c r="U40" s="58">
        <f t="shared" si="0"/>
        <v>0</v>
      </c>
      <c r="V40" s="78">
        <f t="shared" si="1"/>
        <v>0.57161288352349171</v>
      </c>
      <c r="W40" s="73" t="str">
        <f t="shared" si="2"/>
        <v>OK</v>
      </c>
    </row>
    <row r="41" spans="1:23">
      <c r="A41" s="42" t="s">
        <v>377</v>
      </c>
      <c r="B41" s="77">
        <v>69</v>
      </c>
      <c r="C41" s="77">
        <v>0.69230769230769229</v>
      </c>
      <c r="D41" s="77">
        <v>0.27884615384615385</v>
      </c>
      <c r="E41" s="77">
        <v>1.1153846153846154</v>
      </c>
      <c r="F41" s="77">
        <v>0.97193076923076915</v>
      </c>
      <c r="G41" s="77">
        <v>0.37989807692307692</v>
      </c>
      <c r="H41" s="77">
        <v>0.34200442358389288</v>
      </c>
      <c r="I41" s="77">
        <v>0.44203656392163004</v>
      </c>
      <c r="J41" s="43">
        <v>0</v>
      </c>
      <c r="K41" s="43" t="s">
        <v>303</v>
      </c>
      <c r="L41" s="43" t="s">
        <v>349</v>
      </c>
      <c r="M41" s="43" t="s">
        <v>305</v>
      </c>
      <c r="N41" s="43" t="s">
        <v>1181</v>
      </c>
      <c r="O41" s="43">
        <v>2</v>
      </c>
      <c r="P41" s="43" t="s">
        <v>347</v>
      </c>
      <c r="Q41" s="77">
        <v>-1.4224876578561392</v>
      </c>
      <c r="R41" s="77">
        <v>0.11931598396670325</v>
      </c>
      <c r="S41" s="43">
        <v>231</v>
      </c>
      <c r="T41" s="53">
        <v>0.28875000000000001</v>
      </c>
      <c r="U41" s="58">
        <f t="shared" si="0"/>
        <v>0</v>
      </c>
      <c r="V41" s="78">
        <f t="shared" si="1"/>
        <v>0.44153844055847163</v>
      </c>
      <c r="W41" s="73" t="str">
        <f t="shared" si="2"/>
        <v>OK</v>
      </c>
    </row>
    <row r="42" spans="1:23">
      <c r="A42" s="42" t="s">
        <v>378</v>
      </c>
      <c r="B42" s="77">
        <v>120.5</v>
      </c>
      <c r="C42" s="77">
        <v>0.99038461538461542</v>
      </c>
      <c r="D42" s="77">
        <v>0.49038461538461536</v>
      </c>
      <c r="E42" s="77">
        <v>1.1826923076923077</v>
      </c>
      <c r="F42" s="77">
        <v>0.97010865384615386</v>
      </c>
      <c r="G42" s="77">
        <v>0.45980769230769231</v>
      </c>
      <c r="H42" s="77">
        <v>0.62404853799408444</v>
      </c>
      <c r="I42" s="77">
        <v>0.49996421061859975</v>
      </c>
      <c r="J42" s="43">
        <v>1</v>
      </c>
      <c r="K42" s="43" t="s">
        <v>295</v>
      </c>
      <c r="L42" s="43" t="s">
        <v>349</v>
      </c>
      <c r="M42" s="43" t="s">
        <v>294</v>
      </c>
      <c r="N42" s="43" t="s">
        <v>1179</v>
      </c>
      <c r="O42" s="43">
        <v>0</v>
      </c>
      <c r="P42" s="43" t="s">
        <v>344</v>
      </c>
      <c r="Q42" s="77">
        <v>0.65075917675643635</v>
      </c>
      <c r="R42" s="77">
        <v>0.40314991046555582</v>
      </c>
      <c r="S42" s="43">
        <v>346</v>
      </c>
      <c r="T42" s="53">
        <v>0.4325</v>
      </c>
      <c r="U42" s="58">
        <f t="shared" si="0"/>
        <v>0</v>
      </c>
      <c r="V42" s="78">
        <f t="shared" si="1"/>
        <v>0.56585918220599485</v>
      </c>
      <c r="W42" s="73" t="str">
        <f t="shared" si="2"/>
        <v>OK</v>
      </c>
    </row>
    <row r="43" spans="1:23">
      <c r="A43" s="42" t="s">
        <v>379</v>
      </c>
      <c r="B43" s="77">
        <v>177</v>
      </c>
      <c r="C43" s="77">
        <v>1.4423076923076923</v>
      </c>
      <c r="D43" s="77">
        <v>0.86538461538461542</v>
      </c>
      <c r="E43" s="77">
        <v>1.5</v>
      </c>
      <c r="F43" s="77">
        <v>0.97237692307692314</v>
      </c>
      <c r="G43" s="77">
        <v>0.38317980769230764</v>
      </c>
      <c r="H43" s="77">
        <v>0.8101690351375207</v>
      </c>
      <c r="I43" s="77">
        <v>0.74215088873062474</v>
      </c>
      <c r="J43" s="43">
        <v>1</v>
      </c>
      <c r="K43" s="43" t="s">
        <v>312</v>
      </c>
      <c r="L43" s="43" t="s">
        <v>343</v>
      </c>
      <c r="M43" s="43" t="s">
        <v>313</v>
      </c>
      <c r="N43" s="43" t="s">
        <v>1182</v>
      </c>
      <c r="O43" s="43">
        <v>1</v>
      </c>
      <c r="P43" s="43" t="s">
        <v>350</v>
      </c>
      <c r="Q43" s="77">
        <v>3.8764375706803387</v>
      </c>
      <c r="R43" s="77">
        <v>-4.9945524507628264E-2</v>
      </c>
      <c r="S43" s="43">
        <v>223</v>
      </c>
      <c r="T43" s="53">
        <v>0.27875</v>
      </c>
      <c r="U43" s="58">
        <f t="shared" si="0"/>
        <v>1</v>
      </c>
      <c r="V43" s="78">
        <f t="shared" si="1"/>
        <v>0.74142638050799481</v>
      </c>
      <c r="W43" s="73" t="str">
        <f t="shared" si="2"/>
        <v>OK</v>
      </c>
    </row>
    <row r="44" spans="1:23">
      <c r="A44" s="42" t="s">
        <v>380</v>
      </c>
      <c r="B44" s="77">
        <v>106</v>
      </c>
      <c r="C44" s="77">
        <v>0.80769230769230771</v>
      </c>
      <c r="D44" s="77">
        <v>0.35576923076923078</v>
      </c>
      <c r="E44" s="77">
        <v>0.91346153846153844</v>
      </c>
      <c r="F44" s="77">
        <v>0.97024423076923072</v>
      </c>
      <c r="G44" s="77">
        <v>0.2254528846153846</v>
      </c>
      <c r="H44" s="77">
        <v>0.34213530504042766</v>
      </c>
      <c r="I44" s="77">
        <v>0.49004454740772307</v>
      </c>
      <c r="J44" s="43">
        <v>1</v>
      </c>
      <c r="K44" s="43" t="s">
        <v>286</v>
      </c>
      <c r="L44" s="43" t="s">
        <v>343</v>
      </c>
      <c r="M44" s="43" t="s">
        <v>289</v>
      </c>
      <c r="N44" s="43" t="s">
        <v>1181</v>
      </c>
      <c r="O44" s="43">
        <v>0</v>
      </c>
      <c r="P44" s="43" t="s">
        <v>344</v>
      </c>
      <c r="Q44" s="77">
        <v>-0.82136601494705053</v>
      </c>
      <c r="R44" s="77">
        <v>-1.2551808984073918</v>
      </c>
      <c r="S44" s="43">
        <v>346</v>
      </c>
      <c r="T44" s="53">
        <v>0.4325</v>
      </c>
      <c r="U44" s="58">
        <f t="shared" si="0"/>
        <v>0</v>
      </c>
      <c r="V44" s="78">
        <f t="shared" si="1"/>
        <v>0.4946110303366632</v>
      </c>
      <c r="W44" s="73" t="str">
        <f t="shared" si="2"/>
        <v>OK</v>
      </c>
    </row>
    <row r="45" spans="1:23">
      <c r="A45" s="42" t="s">
        <v>381</v>
      </c>
      <c r="B45" s="77">
        <v>140</v>
      </c>
      <c r="C45" s="77">
        <v>1</v>
      </c>
      <c r="D45" s="77">
        <v>0.44230769230769229</v>
      </c>
      <c r="E45" s="77">
        <v>0.93269230769230771</v>
      </c>
      <c r="F45" s="77">
        <v>0.97141730769230772</v>
      </c>
      <c r="G45" s="77">
        <v>0.17501826923076921</v>
      </c>
      <c r="H45" s="77">
        <v>0.47560060196039217</v>
      </c>
      <c r="I45" s="77">
        <v>0.51805174464928583</v>
      </c>
      <c r="J45" s="43">
        <v>1</v>
      </c>
      <c r="K45" s="43" t="s">
        <v>286</v>
      </c>
      <c r="L45" s="43" t="s">
        <v>353</v>
      </c>
      <c r="M45" s="43" t="s">
        <v>285</v>
      </c>
      <c r="N45" s="43" t="s">
        <v>1181</v>
      </c>
      <c r="O45" s="43">
        <v>0</v>
      </c>
      <c r="P45" s="43" t="s">
        <v>344</v>
      </c>
      <c r="Q45" s="77">
        <v>0.32187412258128256</v>
      </c>
      <c r="R45" s="77">
        <v>-1.8057942974155761</v>
      </c>
      <c r="S45" s="43">
        <v>346</v>
      </c>
      <c r="T45" s="53">
        <v>0.4325</v>
      </c>
      <c r="U45" s="58">
        <f t="shared" si="0"/>
        <v>0</v>
      </c>
      <c r="V45" s="78">
        <f t="shared" si="1"/>
        <v>0.57568122696926993</v>
      </c>
      <c r="W45" s="73" t="str">
        <f t="shared" si="2"/>
        <v>OK</v>
      </c>
    </row>
    <row r="46" spans="1:23">
      <c r="A46" s="42" t="s">
        <v>382</v>
      </c>
      <c r="B46" s="77">
        <v>146.5</v>
      </c>
      <c r="C46" s="77">
        <v>1.1826923076923077</v>
      </c>
      <c r="D46" s="77">
        <v>0.58653846153846156</v>
      </c>
      <c r="E46" s="77">
        <v>1.4615384615384615</v>
      </c>
      <c r="F46" s="77">
        <v>0.97110288461538452</v>
      </c>
      <c r="G46" s="77">
        <v>0.39832307692307695</v>
      </c>
      <c r="H46" s="77">
        <v>0.67370859329965282</v>
      </c>
      <c r="I46" s="77">
        <v>0.67569760174745075</v>
      </c>
      <c r="J46" s="43">
        <v>1</v>
      </c>
      <c r="K46" s="43" t="s">
        <v>244</v>
      </c>
      <c r="L46" s="43" t="s">
        <v>346</v>
      </c>
      <c r="M46" s="43" t="s">
        <v>260</v>
      </c>
      <c r="N46" s="43" t="s">
        <v>1182</v>
      </c>
      <c r="O46" s="43">
        <v>1</v>
      </c>
      <c r="P46" s="43" t="s">
        <v>350</v>
      </c>
      <c r="Q46" s="77">
        <v>2.1875427762545008</v>
      </c>
      <c r="R46" s="77">
        <v>0.10190103279832864</v>
      </c>
      <c r="S46" s="43">
        <v>223</v>
      </c>
      <c r="T46" s="53">
        <v>0.27875</v>
      </c>
      <c r="U46" s="58">
        <f t="shared" si="0"/>
        <v>1</v>
      </c>
      <c r="V46" s="78">
        <f t="shared" si="1"/>
        <v>0.6562973782783097</v>
      </c>
      <c r="W46" s="73" t="str">
        <f t="shared" si="2"/>
        <v>OK</v>
      </c>
    </row>
    <row r="47" spans="1:23">
      <c r="A47" s="42" t="s">
        <v>383</v>
      </c>
      <c r="B47" s="77">
        <v>80.5</v>
      </c>
      <c r="C47" s="77">
        <v>0.72115384615384615</v>
      </c>
      <c r="D47" s="77">
        <v>0.28846153846153844</v>
      </c>
      <c r="E47" s="77">
        <v>1.0769230769230769</v>
      </c>
      <c r="F47" s="77">
        <v>0.96951442307692304</v>
      </c>
      <c r="G47" s="77">
        <v>0.47354711538461536</v>
      </c>
      <c r="H47" s="77">
        <v>0.31439667305795127</v>
      </c>
      <c r="I47" s="77">
        <v>0.49570960916584644</v>
      </c>
      <c r="J47" s="43">
        <v>0</v>
      </c>
      <c r="K47" s="43" t="s">
        <v>298</v>
      </c>
      <c r="L47" s="43" t="s">
        <v>346</v>
      </c>
      <c r="M47" s="43" t="s">
        <v>300</v>
      </c>
      <c r="N47" s="43" t="s">
        <v>1180</v>
      </c>
      <c r="O47" s="43">
        <v>0</v>
      </c>
      <c r="P47" s="43" t="s">
        <v>344</v>
      </c>
      <c r="Q47" s="77">
        <v>-1.2730430827021693</v>
      </c>
      <c r="R47" s="77">
        <v>0.68135004139675326</v>
      </c>
      <c r="S47" s="43">
        <v>346</v>
      </c>
      <c r="T47" s="53">
        <v>0.4325</v>
      </c>
      <c r="U47" s="58">
        <f t="shared" si="0"/>
        <v>0</v>
      </c>
      <c r="V47" s="78">
        <f t="shared" si="1"/>
        <v>0.42180460677967818</v>
      </c>
      <c r="W47" s="73" t="str">
        <f t="shared" si="2"/>
        <v>OK</v>
      </c>
    </row>
    <row r="48" spans="1:23">
      <c r="A48" s="42" t="s">
        <v>384</v>
      </c>
      <c r="B48" s="77">
        <v>92.5</v>
      </c>
      <c r="C48" s="77">
        <v>0.99038461538461542</v>
      </c>
      <c r="D48" s="77">
        <v>0.38461538461538464</v>
      </c>
      <c r="E48" s="77">
        <v>1.0384615384615385</v>
      </c>
      <c r="F48" s="77">
        <v>0.96714423076923073</v>
      </c>
      <c r="G48" s="77">
        <v>0.45257115384615382</v>
      </c>
      <c r="H48" s="77">
        <v>0.55340844383796073</v>
      </c>
      <c r="I48" s="77">
        <v>0.34442508171856889</v>
      </c>
      <c r="J48" s="43">
        <v>1</v>
      </c>
      <c r="K48" s="43" t="s">
        <v>298</v>
      </c>
      <c r="L48" s="43" t="s">
        <v>349</v>
      </c>
      <c r="M48" s="43" t="s">
        <v>300</v>
      </c>
      <c r="N48" s="43" t="s">
        <v>1179</v>
      </c>
      <c r="O48" s="43">
        <v>0</v>
      </c>
      <c r="P48" s="43" t="s">
        <v>344</v>
      </c>
      <c r="Q48" s="77">
        <v>-0.45218402598652596</v>
      </c>
      <c r="R48" s="77">
        <v>0.35550446051349394</v>
      </c>
      <c r="S48" s="43">
        <v>346</v>
      </c>
      <c r="T48" s="53">
        <v>0.4325</v>
      </c>
      <c r="U48" s="58">
        <f t="shared" si="0"/>
        <v>0</v>
      </c>
      <c r="V48" s="78">
        <f t="shared" si="1"/>
        <v>0.48921853578111452</v>
      </c>
      <c r="W48" s="73" t="str">
        <f t="shared" si="2"/>
        <v>OK</v>
      </c>
    </row>
    <row r="49" spans="1:23">
      <c r="A49" s="42" t="s">
        <v>385</v>
      </c>
      <c r="B49" s="77">
        <v>111.5</v>
      </c>
      <c r="C49" s="77">
        <v>1.0096153846153846</v>
      </c>
      <c r="D49" s="77">
        <v>0.43269230769230771</v>
      </c>
      <c r="E49" s="77">
        <v>0.85576923076923073</v>
      </c>
      <c r="F49" s="77">
        <v>0.97094326923076923</v>
      </c>
      <c r="G49" s="77">
        <v>0.54608269230769235</v>
      </c>
      <c r="H49" s="77">
        <v>0.61734094392813565</v>
      </c>
      <c r="I49" s="77">
        <v>0.44737129952254873</v>
      </c>
      <c r="J49" s="43">
        <v>1</v>
      </c>
      <c r="K49" s="43" t="s">
        <v>276</v>
      </c>
      <c r="L49" s="43" t="s">
        <v>343</v>
      </c>
      <c r="M49" s="43" t="s">
        <v>275</v>
      </c>
      <c r="N49" s="43" t="s">
        <v>1179</v>
      </c>
      <c r="O49" s="43">
        <v>0</v>
      </c>
      <c r="P49" s="43" t="s">
        <v>344</v>
      </c>
      <c r="Q49" s="77">
        <v>-6.8347456768614173E-2</v>
      </c>
      <c r="R49" s="77">
        <v>0.84870244623889513</v>
      </c>
      <c r="S49" s="43">
        <v>346</v>
      </c>
      <c r="T49" s="53">
        <v>0.4325</v>
      </c>
      <c r="U49" s="58">
        <f t="shared" si="0"/>
        <v>0</v>
      </c>
      <c r="V49" s="78">
        <f t="shared" si="1"/>
        <v>0.52549414154750262</v>
      </c>
      <c r="W49" s="73" t="str">
        <f t="shared" si="2"/>
        <v>OK</v>
      </c>
    </row>
    <row r="50" spans="1:23">
      <c r="A50" s="42" t="s">
        <v>386</v>
      </c>
      <c r="B50" s="77">
        <v>58.5</v>
      </c>
      <c r="C50" s="77">
        <v>0.47115384615384615</v>
      </c>
      <c r="D50" s="77">
        <v>0.14423076923076922</v>
      </c>
      <c r="E50" s="77">
        <v>0.55769230769230771</v>
      </c>
      <c r="F50" s="77">
        <v>0.96808942307692314</v>
      </c>
      <c r="G50" s="77">
        <v>0.47631730769230768</v>
      </c>
      <c r="H50" s="77">
        <v>0.17890479205697071</v>
      </c>
      <c r="I50" s="77">
        <v>0.21301341664338858</v>
      </c>
      <c r="J50" s="43">
        <v>1</v>
      </c>
      <c r="K50" s="43" t="s">
        <v>303</v>
      </c>
      <c r="L50" s="43" t="s">
        <v>369</v>
      </c>
      <c r="M50" s="43" t="s">
        <v>302</v>
      </c>
      <c r="N50" s="43" t="s">
        <v>1180</v>
      </c>
      <c r="O50" s="43">
        <v>2</v>
      </c>
      <c r="P50" s="43" t="s">
        <v>347</v>
      </c>
      <c r="Q50" s="77">
        <v>-3.5948292345835791</v>
      </c>
      <c r="R50" s="77">
        <v>0.31718071743686888</v>
      </c>
      <c r="S50" s="43">
        <v>231</v>
      </c>
      <c r="T50" s="53">
        <v>0.28875000000000001</v>
      </c>
      <c r="U50" s="58">
        <f t="shared" si="0"/>
        <v>0</v>
      </c>
      <c r="V50" s="78">
        <f t="shared" si="1"/>
        <v>0.27533185449557646</v>
      </c>
      <c r="W50" s="73" t="str">
        <f t="shared" si="2"/>
        <v>OK</v>
      </c>
    </row>
    <row r="51" spans="1:23">
      <c r="A51" s="42" t="s">
        <v>387</v>
      </c>
      <c r="B51" s="77">
        <v>167</v>
      </c>
      <c r="C51" s="77">
        <v>1.1057692307692308</v>
      </c>
      <c r="D51" s="77">
        <v>0.59615384615384615</v>
      </c>
      <c r="E51" s="77">
        <v>1.5</v>
      </c>
      <c r="F51" s="77">
        <v>0.97342980769230769</v>
      </c>
      <c r="G51" s="77">
        <v>0.20180096153846155</v>
      </c>
      <c r="H51" s="77">
        <v>0.6845684163191994</v>
      </c>
      <c r="I51" s="77">
        <v>0.72034843711506102</v>
      </c>
      <c r="J51" s="43">
        <v>1</v>
      </c>
      <c r="K51" s="43" t="s">
        <v>286</v>
      </c>
      <c r="L51" s="43" t="s">
        <v>349</v>
      </c>
      <c r="M51" s="43" t="s">
        <v>290</v>
      </c>
      <c r="N51" s="43" t="s">
        <v>1182</v>
      </c>
      <c r="O51" s="43">
        <v>1</v>
      </c>
      <c r="P51" s="43" t="s">
        <v>350</v>
      </c>
      <c r="Q51" s="77">
        <v>2.5235444542875189</v>
      </c>
      <c r="R51" s="77">
        <v>-1.3493219282183595</v>
      </c>
      <c r="S51" s="43">
        <v>223</v>
      </c>
      <c r="T51" s="53">
        <v>0.27875</v>
      </c>
      <c r="U51" s="58">
        <f t="shared" si="0"/>
        <v>1</v>
      </c>
      <c r="V51" s="78">
        <f t="shared" si="1"/>
        <v>0.7237100780935426</v>
      </c>
      <c r="W51" s="73" t="str">
        <f t="shared" si="2"/>
        <v>OK</v>
      </c>
    </row>
    <row r="52" spans="1:23">
      <c r="A52" s="42" t="s">
        <v>388</v>
      </c>
      <c r="B52" s="77">
        <v>126</v>
      </c>
      <c r="C52" s="77">
        <v>1.0576923076923077</v>
      </c>
      <c r="D52" s="77">
        <v>0.34615384615384615</v>
      </c>
      <c r="E52" s="77">
        <v>0.75961538461538458</v>
      </c>
      <c r="F52" s="77">
        <v>0.96918269230769227</v>
      </c>
      <c r="G52" s="77">
        <v>0.42422884615384615</v>
      </c>
      <c r="H52" s="77">
        <v>0.63528680010501593</v>
      </c>
      <c r="I52" s="77">
        <v>0.31077963983382079</v>
      </c>
      <c r="J52" s="43">
        <v>1</v>
      </c>
      <c r="K52" s="43" t="s">
        <v>295</v>
      </c>
      <c r="L52" s="43" t="s">
        <v>369</v>
      </c>
      <c r="M52" s="43" t="s">
        <v>294</v>
      </c>
      <c r="N52" s="43" t="s">
        <v>1179</v>
      </c>
      <c r="O52" s="43">
        <v>0</v>
      </c>
      <c r="P52" s="43" t="s">
        <v>344</v>
      </c>
      <c r="Q52" s="77">
        <v>-0.33782184489782496</v>
      </c>
      <c r="R52" s="77">
        <v>-0.29845823629119506</v>
      </c>
      <c r="S52" s="43">
        <v>346</v>
      </c>
      <c r="T52" s="53">
        <v>0.4325</v>
      </c>
      <c r="U52" s="58">
        <f t="shared" si="0"/>
        <v>0</v>
      </c>
      <c r="V52" s="78">
        <f t="shared" si="1"/>
        <v>0.52305574045894188</v>
      </c>
      <c r="W52" s="73" t="str">
        <f t="shared" si="2"/>
        <v>OK</v>
      </c>
    </row>
    <row r="53" spans="1:23">
      <c r="A53" s="42" t="s">
        <v>389</v>
      </c>
      <c r="B53" s="77">
        <v>146</v>
      </c>
      <c r="C53" s="77">
        <v>1.1538461538461537</v>
      </c>
      <c r="D53" s="77">
        <v>0.53846153846153844</v>
      </c>
      <c r="E53" s="77">
        <v>1</v>
      </c>
      <c r="F53" s="77">
        <v>0.97097884615384622</v>
      </c>
      <c r="G53" s="77">
        <v>0.30706634615384615</v>
      </c>
      <c r="H53" s="77">
        <v>0.68192889900992404</v>
      </c>
      <c r="I53" s="77">
        <v>0.48591467128888638</v>
      </c>
      <c r="J53" s="43">
        <v>1</v>
      </c>
      <c r="K53" s="43" t="s">
        <v>263</v>
      </c>
      <c r="L53" s="43" t="s">
        <v>346</v>
      </c>
      <c r="M53" s="43" t="s">
        <v>264</v>
      </c>
      <c r="N53" s="43" t="s">
        <v>1182</v>
      </c>
      <c r="O53" s="43">
        <v>0</v>
      </c>
      <c r="P53" s="43" t="s">
        <v>344</v>
      </c>
      <c r="Q53" s="77">
        <v>1.1590642847707477</v>
      </c>
      <c r="R53" s="77">
        <v>-0.90769358057228455</v>
      </c>
      <c r="S53" s="43">
        <v>346</v>
      </c>
      <c r="T53" s="53">
        <v>0.4325</v>
      </c>
      <c r="U53" s="58">
        <f t="shared" si="0"/>
        <v>0</v>
      </c>
      <c r="V53" s="78">
        <f t="shared" si="1"/>
        <v>0.62587581940267023</v>
      </c>
      <c r="W53" s="73" t="str">
        <f t="shared" si="2"/>
        <v>OK</v>
      </c>
    </row>
    <row r="54" spans="1:23">
      <c r="A54" s="42" t="s">
        <v>390</v>
      </c>
      <c r="B54" s="77">
        <v>180</v>
      </c>
      <c r="C54" s="77">
        <v>1.4903846153846154</v>
      </c>
      <c r="D54" s="77">
        <v>0.99038461538461542</v>
      </c>
      <c r="E54" s="77">
        <v>1.5192307692307692</v>
      </c>
      <c r="F54" s="77">
        <v>0.97071057692307694</v>
      </c>
      <c r="G54" s="77">
        <v>0.52351250000000005</v>
      </c>
      <c r="H54" s="77">
        <v>0.84441658216140747</v>
      </c>
      <c r="I54" s="77">
        <v>0.85299941987253591</v>
      </c>
      <c r="J54" s="43">
        <v>1</v>
      </c>
      <c r="K54" s="43" t="s">
        <v>281</v>
      </c>
      <c r="L54" s="43" t="s">
        <v>343</v>
      </c>
      <c r="M54" s="43" t="s">
        <v>280</v>
      </c>
      <c r="N54" s="43" t="s">
        <v>1182</v>
      </c>
      <c r="O54" s="43">
        <v>1</v>
      </c>
      <c r="P54" s="43" t="s">
        <v>350</v>
      </c>
      <c r="Q54" s="77">
        <v>4.4859205583646764</v>
      </c>
      <c r="R54" s="77">
        <v>1.0330947550749816</v>
      </c>
      <c r="S54" s="43">
        <v>223</v>
      </c>
      <c r="T54" s="53">
        <v>0.27875</v>
      </c>
      <c r="U54" s="58">
        <f t="shared" si="0"/>
        <v>1</v>
      </c>
      <c r="V54" s="78">
        <f t="shared" si="1"/>
        <v>0.75500916293439424</v>
      </c>
      <c r="W54" s="73" t="str">
        <f t="shared" si="2"/>
        <v>OK</v>
      </c>
    </row>
    <row r="55" spans="1:23">
      <c r="A55" s="42" t="s">
        <v>391</v>
      </c>
      <c r="B55" s="77">
        <v>167</v>
      </c>
      <c r="C55" s="77">
        <v>1.2403846153846154</v>
      </c>
      <c r="D55" s="77">
        <v>0.59615384615384615</v>
      </c>
      <c r="E55" s="77">
        <v>1.2596153846153846</v>
      </c>
      <c r="F55" s="77">
        <v>0.97245384615384611</v>
      </c>
      <c r="G55" s="77">
        <v>0.43993653846153846</v>
      </c>
      <c r="H55" s="77">
        <v>0.78249303432548278</v>
      </c>
      <c r="I55" s="77">
        <v>0.64757243608529746</v>
      </c>
      <c r="J55" s="43">
        <v>0</v>
      </c>
      <c r="K55" s="43" t="s">
        <v>303</v>
      </c>
      <c r="L55" s="43" t="s">
        <v>346</v>
      </c>
      <c r="M55" s="43" t="s">
        <v>304</v>
      </c>
      <c r="N55" s="43" t="s">
        <v>1182</v>
      </c>
      <c r="O55" s="43">
        <v>1</v>
      </c>
      <c r="P55" s="43" t="s">
        <v>350</v>
      </c>
      <c r="Q55" s="77">
        <v>2.3847978196153856</v>
      </c>
      <c r="R55" s="77">
        <v>9.4807720744237281E-2</v>
      </c>
      <c r="S55" s="43">
        <v>223</v>
      </c>
      <c r="T55" s="53">
        <v>0.27875</v>
      </c>
      <c r="U55" s="58">
        <f t="shared" si="0"/>
        <v>0</v>
      </c>
      <c r="V55" s="78">
        <f t="shared" si="1"/>
        <v>0.68640946165667194</v>
      </c>
      <c r="W55" s="73" t="str">
        <f t="shared" si="2"/>
        <v>CONSENT LIMIT</v>
      </c>
    </row>
    <row r="56" spans="1:23">
      <c r="A56" s="42" t="s">
        <v>392</v>
      </c>
      <c r="B56" s="77">
        <v>180</v>
      </c>
      <c r="C56" s="77">
        <v>1.6153846153846154</v>
      </c>
      <c r="D56" s="77">
        <v>1.1923076923076923</v>
      </c>
      <c r="E56" s="77">
        <v>1.7307692307692308</v>
      </c>
      <c r="F56" s="77">
        <v>0.97199999999999998</v>
      </c>
      <c r="G56" s="77">
        <v>0.51574807692307689</v>
      </c>
      <c r="H56" s="77">
        <v>0.89076359994096455</v>
      </c>
      <c r="I56" s="77">
        <v>0.96856891153857161</v>
      </c>
      <c r="J56" s="43">
        <v>1</v>
      </c>
      <c r="K56" s="43" t="s">
        <v>276</v>
      </c>
      <c r="L56" s="43" t="s">
        <v>369</v>
      </c>
      <c r="M56" s="43" t="s">
        <v>277</v>
      </c>
      <c r="N56" s="43" t="s">
        <v>1182</v>
      </c>
      <c r="O56" s="43">
        <v>1</v>
      </c>
      <c r="P56" s="43" t="s">
        <v>350</v>
      </c>
      <c r="Q56" s="77">
        <v>5.6533802937666922</v>
      </c>
      <c r="R56" s="77">
        <v>1.2794908375901812</v>
      </c>
      <c r="S56" s="43">
        <v>223</v>
      </c>
      <c r="T56" s="53">
        <v>0.27875</v>
      </c>
      <c r="U56" s="58">
        <f t="shared" si="0"/>
        <v>1</v>
      </c>
      <c r="V56" s="78">
        <f t="shared" si="1"/>
        <v>0.81247727420423632</v>
      </c>
      <c r="W56" s="73" t="str">
        <f t="shared" si="2"/>
        <v>OK</v>
      </c>
    </row>
    <row r="57" spans="1:23">
      <c r="A57" s="42" t="s">
        <v>393</v>
      </c>
      <c r="B57" s="77">
        <v>103</v>
      </c>
      <c r="C57" s="77">
        <v>0.82692307692307687</v>
      </c>
      <c r="D57" s="77">
        <v>0.31730769230769229</v>
      </c>
      <c r="E57" s="77">
        <v>1.2211538461538463</v>
      </c>
      <c r="F57" s="77">
        <v>0.97175769230769227</v>
      </c>
      <c r="G57" s="77">
        <v>0.2223192307692308</v>
      </c>
      <c r="H57" s="77">
        <v>0.38734702024952467</v>
      </c>
      <c r="I57" s="77">
        <v>0.53591424859317438</v>
      </c>
      <c r="J57" s="43">
        <v>1</v>
      </c>
      <c r="K57" s="43" t="s">
        <v>286</v>
      </c>
      <c r="L57" s="43" t="s">
        <v>349</v>
      </c>
      <c r="M57" s="43" t="s">
        <v>285</v>
      </c>
      <c r="N57" s="43" t="s">
        <v>1181</v>
      </c>
      <c r="O57" s="43">
        <v>0</v>
      </c>
      <c r="P57" s="43" t="s">
        <v>344</v>
      </c>
      <c r="Q57" s="77">
        <v>-0.35248500730191218</v>
      </c>
      <c r="R57" s="77">
        <v>-1.0817374614748607</v>
      </c>
      <c r="S57" s="43">
        <v>346</v>
      </c>
      <c r="T57" s="53">
        <v>0.4325</v>
      </c>
      <c r="U57" s="58">
        <f t="shared" si="0"/>
        <v>0</v>
      </c>
      <c r="V57" s="78">
        <f t="shared" si="1"/>
        <v>0.52950062599793069</v>
      </c>
      <c r="W57" s="73" t="str">
        <f t="shared" si="2"/>
        <v>OK</v>
      </c>
    </row>
    <row r="58" spans="1:23">
      <c r="A58" s="42" t="s">
        <v>394</v>
      </c>
      <c r="B58" s="77">
        <v>204</v>
      </c>
      <c r="C58" s="77">
        <v>1.0673076923076923</v>
      </c>
      <c r="D58" s="77">
        <v>0.57692307692307687</v>
      </c>
      <c r="E58" s="77">
        <v>1.2115384615384615</v>
      </c>
      <c r="F58" s="77">
        <v>0.9669509615384615</v>
      </c>
      <c r="G58" s="77">
        <v>0.12021442307692308</v>
      </c>
      <c r="H58" s="77">
        <v>0.67203460032448237</v>
      </c>
      <c r="I58" s="77">
        <v>0.58212632014858812</v>
      </c>
      <c r="J58" s="43">
        <v>1</v>
      </c>
      <c r="K58" s="43" t="s">
        <v>286</v>
      </c>
      <c r="L58" s="43" t="s">
        <v>343</v>
      </c>
      <c r="M58" s="43" t="s">
        <v>289</v>
      </c>
      <c r="N58" s="43" t="s">
        <v>1182</v>
      </c>
      <c r="O58" s="43">
        <v>1</v>
      </c>
      <c r="P58" s="43" t="s">
        <v>350</v>
      </c>
      <c r="Q58" s="77">
        <v>2.1766326679239394</v>
      </c>
      <c r="R58" s="77">
        <v>-2.5007954769233836</v>
      </c>
      <c r="S58" s="43">
        <v>223</v>
      </c>
      <c r="T58" s="53">
        <v>0.27875</v>
      </c>
      <c r="U58" s="58">
        <f t="shared" si="0"/>
        <v>0</v>
      </c>
      <c r="V58" s="78">
        <f t="shared" si="1"/>
        <v>0.69699986042136275</v>
      </c>
      <c r="W58" s="73" t="str">
        <f t="shared" si="2"/>
        <v>OK</v>
      </c>
    </row>
    <row r="59" spans="1:23">
      <c r="A59" s="42" t="s">
        <v>395</v>
      </c>
      <c r="B59" s="77">
        <v>114.5</v>
      </c>
      <c r="C59" s="77">
        <v>0.99038461538461542</v>
      </c>
      <c r="D59" s="77">
        <v>0.53846153846153844</v>
      </c>
      <c r="E59" s="77">
        <v>1.3557692307692308</v>
      </c>
      <c r="F59" s="77">
        <v>0.97118076923076935</v>
      </c>
      <c r="G59" s="77">
        <v>0.53428461538461547</v>
      </c>
      <c r="H59" s="77">
        <v>0.70961153878082228</v>
      </c>
      <c r="I59" s="77">
        <v>0.70188486262891503</v>
      </c>
      <c r="J59" s="43">
        <v>1</v>
      </c>
      <c r="K59" s="43" t="s">
        <v>295</v>
      </c>
      <c r="L59" s="43" t="s">
        <v>343</v>
      </c>
      <c r="M59" s="43" t="s">
        <v>294</v>
      </c>
      <c r="N59" s="43" t="s">
        <v>1182</v>
      </c>
      <c r="O59" s="43">
        <v>1</v>
      </c>
      <c r="P59" s="43" t="s">
        <v>350</v>
      </c>
      <c r="Q59" s="77">
        <v>1.4325963544413793</v>
      </c>
      <c r="R59" s="77">
        <v>1.2435443726199176</v>
      </c>
      <c r="S59" s="43">
        <v>223</v>
      </c>
      <c r="T59" s="53">
        <v>0.27875</v>
      </c>
      <c r="U59" s="58">
        <f t="shared" si="0"/>
        <v>1</v>
      </c>
      <c r="V59" s="78">
        <f t="shared" si="1"/>
        <v>0.64631949739389061</v>
      </c>
      <c r="W59" s="73" t="str">
        <f t="shared" si="2"/>
        <v>OK</v>
      </c>
    </row>
    <row r="60" spans="1:23">
      <c r="A60" s="42" t="s">
        <v>396</v>
      </c>
      <c r="B60" s="77">
        <v>160.5</v>
      </c>
      <c r="C60" s="77">
        <v>1.2596153846153846</v>
      </c>
      <c r="D60" s="77">
        <v>0.63461538461538458</v>
      </c>
      <c r="E60" s="77">
        <v>1.3846153846153846</v>
      </c>
      <c r="F60" s="77">
        <v>0.96750480769230773</v>
      </c>
      <c r="G60" s="77">
        <v>0.40568653846153846</v>
      </c>
      <c r="H60" s="77">
        <v>0.7414274351722886</v>
      </c>
      <c r="I60" s="77">
        <v>0.62982866457597608</v>
      </c>
      <c r="J60" s="43">
        <v>0</v>
      </c>
      <c r="K60" s="43" t="s">
        <v>281</v>
      </c>
      <c r="L60" s="43" t="s">
        <v>353</v>
      </c>
      <c r="M60" s="43" t="s">
        <v>284</v>
      </c>
      <c r="N60" s="43" t="s">
        <v>1182</v>
      </c>
      <c r="O60" s="43">
        <v>1</v>
      </c>
      <c r="P60" s="43" t="s">
        <v>350</v>
      </c>
      <c r="Q60" s="77">
        <v>2.477226575842419</v>
      </c>
      <c r="R60" s="77">
        <v>-2.0900269703916771E-2</v>
      </c>
      <c r="S60" s="43">
        <v>223</v>
      </c>
      <c r="T60" s="53">
        <v>0.27875</v>
      </c>
      <c r="U60" s="58">
        <f t="shared" si="0"/>
        <v>0</v>
      </c>
      <c r="V60" s="78">
        <f t="shared" si="1"/>
        <v>0.67116931058493812</v>
      </c>
      <c r="W60" s="73" t="str">
        <f t="shared" si="2"/>
        <v>CONSENT LIMIT</v>
      </c>
    </row>
    <row r="61" spans="1:23">
      <c r="A61" s="42" t="s">
        <v>397</v>
      </c>
      <c r="B61" s="77">
        <v>118.5</v>
      </c>
      <c r="C61" s="77">
        <v>0.83653846153846156</v>
      </c>
      <c r="D61" s="77">
        <v>0.41346153846153844</v>
      </c>
      <c r="E61" s="77">
        <v>1.25</v>
      </c>
      <c r="F61" s="77">
        <v>0.97178942307692318</v>
      </c>
      <c r="G61" s="77">
        <v>0.12725288461538461</v>
      </c>
      <c r="H61" s="77">
        <v>0.32623975335661792</v>
      </c>
      <c r="I61" s="77">
        <v>0.64313770629521849</v>
      </c>
      <c r="J61" s="43">
        <v>1</v>
      </c>
      <c r="K61" s="43" t="s">
        <v>286</v>
      </c>
      <c r="L61" s="43" t="s">
        <v>349</v>
      </c>
      <c r="M61" s="43" t="s">
        <v>285</v>
      </c>
      <c r="N61" s="43" t="s">
        <v>1180</v>
      </c>
      <c r="O61" s="43">
        <v>0</v>
      </c>
      <c r="P61" s="43" t="s">
        <v>344</v>
      </c>
      <c r="Q61" s="77">
        <v>0.17718507414201395</v>
      </c>
      <c r="R61" s="77">
        <v>-1.7119403014460817</v>
      </c>
      <c r="S61" s="43">
        <v>346</v>
      </c>
      <c r="T61" s="53">
        <v>0.4325</v>
      </c>
      <c r="U61" s="58">
        <f t="shared" si="0"/>
        <v>1</v>
      </c>
      <c r="V61" s="78">
        <f t="shared" si="1"/>
        <v>0.55793597974519749</v>
      </c>
      <c r="W61" s="73" t="str">
        <f t="shared" si="2"/>
        <v>OK</v>
      </c>
    </row>
    <row r="62" spans="1:23">
      <c r="A62" s="42" t="s">
        <v>398</v>
      </c>
      <c r="B62" s="77">
        <v>100</v>
      </c>
      <c r="C62" s="77">
        <v>0.79807692307692313</v>
      </c>
      <c r="D62" s="77">
        <v>0.29807692307692307</v>
      </c>
      <c r="E62" s="77">
        <v>0.86538461538461542</v>
      </c>
      <c r="F62" s="77">
        <v>0.97199423076923075</v>
      </c>
      <c r="G62" s="77">
        <v>0.5360490384615384</v>
      </c>
      <c r="H62" s="77">
        <v>0.54722143465113648</v>
      </c>
      <c r="I62" s="77">
        <v>0.30993847550957709</v>
      </c>
      <c r="J62" s="43">
        <v>1</v>
      </c>
      <c r="K62" s="43" t="s">
        <v>263</v>
      </c>
      <c r="L62" s="43" t="s">
        <v>349</v>
      </c>
      <c r="M62" s="43" t="s">
        <v>264</v>
      </c>
      <c r="N62" s="43" t="s">
        <v>1179</v>
      </c>
      <c r="O62" s="43">
        <v>0</v>
      </c>
      <c r="P62" s="43" t="s">
        <v>344</v>
      </c>
      <c r="Q62" s="77">
        <v>-1.1572473028232337</v>
      </c>
      <c r="R62" s="77">
        <v>0.68257411827736603</v>
      </c>
      <c r="S62" s="43">
        <v>346</v>
      </c>
      <c r="T62" s="53">
        <v>0.4325</v>
      </c>
      <c r="U62" s="58">
        <f t="shared" si="0"/>
        <v>0</v>
      </c>
      <c r="V62" s="78">
        <f t="shared" si="1"/>
        <v>0.45521892863049995</v>
      </c>
      <c r="W62" s="73" t="str">
        <f t="shared" si="2"/>
        <v>OK</v>
      </c>
    </row>
    <row r="63" spans="1:23">
      <c r="A63" s="42" t="s">
        <v>399</v>
      </c>
      <c r="B63" s="77">
        <v>90</v>
      </c>
      <c r="C63" s="77">
        <v>0.48076923076923078</v>
      </c>
      <c r="D63" s="77">
        <v>0.20192307692307693</v>
      </c>
      <c r="E63" s="77">
        <v>0.81730769230769229</v>
      </c>
      <c r="F63" s="77">
        <v>0.97416826923076927</v>
      </c>
      <c r="G63" s="77">
        <v>0.15420865384615384</v>
      </c>
      <c r="H63" s="77">
        <v>0.15621735244573146</v>
      </c>
      <c r="I63" s="77">
        <v>0.46043765527789887</v>
      </c>
      <c r="J63" s="43">
        <v>1</v>
      </c>
      <c r="K63" s="43" t="s">
        <v>286</v>
      </c>
      <c r="L63" s="43" t="s">
        <v>346</v>
      </c>
      <c r="M63" s="43" t="s">
        <v>293</v>
      </c>
      <c r="N63" s="43" t="s">
        <v>1180</v>
      </c>
      <c r="O63" s="43">
        <v>2</v>
      </c>
      <c r="P63" s="43" t="s">
        <v>347</v>
      </c>
      <c r="Q63" s="77">
        <v>-2.2717598028738233</v>
      </c>
      <c r="R63" s="77">
        <v>-1.7651753480607144</v>
      </c>
      <c r="S63" s="43">
        <v>231</v>
      </c>
      <c r="T63" s="53">
        <v>0.28875000000000001</v>
      </c>
      <c r="U63" s="58">
        <f t="shared" si="0"/>
        <v>0</v>
      </c>
      <c r="V63" s="78">
        <f t="shared" si="1"/>
        <v>0.41987694172241036</v>
      </c>
      <c r="W63" s="73" t="str">
        <f t="shared" si="2"/>
        <v>OK</v>
      </c>
    </row>
    <row r="64" spans="1:23">
      <c r="A64" s="42" t="s">
        <v>400</v>
      </c>
      <c r="B64" s="77">
        <v>196.5</v>
      </c>
      <c r="C64" s="77">
        <v>1.3557692307692308</v>
      </c>
      <c r="D64" s="77">
        <v>1.0384615384615385</v>
      </c>
      <c r="E64" s="77">
        <v>1.9903846153846154</v>
      </c>
      <c r="F64" s="77">
        <v>0.96990673076923073</v>
      </c>
      <c r="G64" s="77">
        <v>0.3900451923076923</v>
      </c>
      <c r="H64" s="77">
        <v>0.8427321070068241</v>
      </c>
      <c r="I64" s="77">
        <v>1</v>
      </c>
      <c r="J64" s="43">
        <v>1</v>
      </c>
      <c r="K64" s="43" t="s">
        <v>244</v>
      </c>
      <c r="L64" s="43" t="s">
        <v>346</v>
      </c>
      <c r="M64" s="43" t="s">
        <v>260</v>
      </c>
      <c r="N64" s="43" t="s">
        <v>1182</v>
      </c>
      <c r="O64" s="43">
        <v>1</v>
      </c>
      <c r="P64" s="43" t="s">
        <v>350</v>
      </c>
      <c r="Q64" s="77">
        <v>5.4518730622737968</v>
      </c>
      <c r="R64" s="77">
        <v>0.3364812376032365</v>
      </c>
      <c r="S64" s="43">
        <v>223</v>
      </c>
      <c r="T64" s="53">
        <v>0.27875</v>
      </c>
      <c r="U64" s="58">
        <f t="shared" si="0"/>
        <v>1</v>
      </c>
      <c r="V64" s="78">
        <f t="shared" si="1"/>
        <v>0.8317181500761478</v>
      </c>
      <c r="W64" s="73" t="str">
        <f t="shared" si="2"/>
        <v>OK</v>
      </c>
    </row>
    <row r="65" spans="1:23">
      <c r="A65" s="42" t="s">
        <v>401</v>
      </c>
      <c r="B65" s="77">
        <v>174</v>
      </c>
      <c r="C65" s="77">
        <v>1.4038461538461537</v>
      </c>
      <c r="D65" s="77">
        <v>0.63461538461538458</v>
      </c>
      <c r="E65" s="77">
        <v>1.1153846153846154</v>
      </c>
      <c r="F65" s="77">
        <v>0.97196634615384625</v>
      </c>
      <c r="G65" s="77">
        <v>0.24380769230769234</v>
      </c>
      <c r="H65" s="77">
        <v>0.89277900471491844</v>
      </c>
      <c r="I65" s="77">
        <v>0.48178659472378504</v>
      </c>
      <c r="J65" s="43">
        <v>1</v>
      </c>
      <c r="K65" s="43" t="s">
        <v>244</v>
      </c>
      <c r="L65" s="43" t="s">
        <v>369</v>
      </c>
      <c r="M65" s="43" t="s">
        <v>260</v>
      </c>
      <c r="N65" s="43" t="s">
        <v>1182</v>
      </c>
      <c r="O65" s="43">
        <v>1</v>
      </c>
      <c r="P65" s="43" t="s">
        <v>350</v>
      </c>
      <c r="Q65" s="77">
        <v>2.549994834375422</v>
      </c>
      <c r="R65" s="77">
        <v>-1.4627868243369995</v>
      </c>
      <c r="S65" s="43">
        <v>223</v>
      </c>
      <c r="T65" s="53">
        <v>0.27875</v>
      </c>
      <c r="U65" s="58">
        <f t="shared" si="0"/>
        <v>0</v>
      </c>
      <c r="V65" s="78">
        <f t="shared" si="1"/>
        <v>0.73533460746192569</v>
      </c>
      <c r="W65" s="73" t="str">
        <f t="shared" si="2"/>
        <v>OK</v>
      </c>
    </row>
    <row r="66" spans="1:23">
      <c r="A66" s="42" t="s">
        <v>402</v>
      </c>
      <c r="B66" s="77">
        <v>75.5</v>
      </c>
      <c r="C66" s="77">
        <v>0.67307692307692313</v>
      </c>
      <c r="D66" s="77">
        <v>0.22115384615384615</v>
      </c>
      <c r="E66" s="77">
        <v>0.64423076923076927</v>
      </c>
      <c r="F66" s="77">
        <v>0.97019326923076921</v>
      </c>
      <c r="G66" s="77">
        <v>0.33695288461538464</v>
      </c>
      <c r="H66" s="77">
        <v>0.37888505189603172</v>
      </c>
      <c r="I66" s="77">
        <v>0.26797486751888205</v>
      </c>
      <c r="J66" s="43">
        <v>0</v>
      </c>
      <c r="K66" s="43" t="s">
        <v>244</v>
      </c>
      <c r="L66" s="43" t="s">
        <v>349</v>
      </c>
      <c r="M66" s="43" t="s">
        <v>243</v>
      </c>
      <c r="N66" s="43" t="s">
        <v>1181</v>
      </c>
      <c r="O66" s="43">
        <v>2</v>
      </c>
      <c r="P66" s="43" t="s">
        <v>347</v>
      </c>
      <c r="Q66" s="77">
        <v>-2.3313985003856392</v>
      </c>
      <c r="R66" s="77">
        <v>-0.62098448574703813</v>
      </c>
      <c r="S66" s="43">
        <v>231</v>
      </c>
      <c r="T66" s="53">
        <v>0.28875000000000001</v>
      </c>
      <c r="U66" s="58">
        <f t="shared" si="0"/>
        <v>0</v>
      </c>
      <c r="V66" s="78">
        <f t="shared" si="1"/>
        <v>0.41665251245503271</v>
      </c>
      <c r="W66" s="73" t="str">
        <f t="shared" si="2"/>
        <v>OK</v>
      </c>
    </row>
    <row r="67" spans="1:23">
      <c r="A67" s="42" t="s">
        <v>403</v>
      </c>
      <c r="B67" s="77">
        <v>93.5</v>
      </c>
      <c r="C67" s="77">
        <v>0.92307692307692313</v>
      </c>
      <c r="D67" s="77">
        <v>0.44230769230769229</v>
      </c>
      <c r="E67" s="77">
        <v>1.0288461538461537</v>
      </c>
      <c r="F67" s="77">
        <v>0.97146634615384619</v>
      </c>
      <c r="G67" s="77">
        <v>0.46252788461538458</v>
      </c>
      <c r="H67" s="77">
        <v>0.52782204065753369</v>
      </c>
      <c r="I67" s="77">
        <v>0.54393418484908862</v>
      </c>
      <c r="J67" s="43">
        <v>1</v>
      </c>
      <c r="K67" s="43" t="s">
        <v>281</v>
      </c>
      <c r="L67" s="43" t="s">
        <v>343</v>
      </c>
      <c r="M67" s="43" t="s">
        <v>280</v>
      </c>
      <c r="N67" s="43" t="s">
        <v>1179</v>
      </c>
      <c r="O67" s="43">
        <v>0</v>
      </c>
      <c r="P67" s="43" t="s">
        <v>344</v>
      </c>
      <c r="Q67" s="77">
        <v>-9.1344233996499061E-2</v>
      </c>
      <c r="R67" s="77">
        <v>0.60722746483503787</v>
      </c>
      <c r="S67" s="43">
        <v>346</v>
      </c>
      <c r="T67" s="53">
        <v>0.4325</v>
      </c>
      <c r="U67" s="58">
        <f t="shared" si="0"/>
        <v>0</v>
      </c>
      <c r="V67" s="78">
        <f t="shared" si="1"/>
        <v>0.53506820259677057</v>
      </c>
      <c r="W67" s="73" t="str">
        <f t="shared" si="2"/>
        <v>OK</v>
      </c>
    </row>
    <row r="68" spans="1:23">
      <c r="A68" s="42" t="s">
        <v>404</v>
      </c>
      <c r="B68" s="77">
        <v>132.5</v>
      </c>
      <c r="C68" s="77">
        <v>1.1634615384615385</v>
      </c>
      <c r="D68" s="77">
        <v>0.66346153846153844</v>
      </c>
      <c r="E68" s="77">
        <v>1.4807692307692308</v>
      </c>
      <c r="F68" s="77">
        <v>0.96693269230769219</v>
      </c>
      <c r="G68" s="77">
        <v>0.42329423076923073</v>
      </c>
      <c r="H68" s="77">
        <v>0.69940949023915155</v>
      </c>
      <c r="I68" s="77">
        <v>0.63884187591142305</v>
      </c>
      <c r="J68" s="43">
        <v>1</v>
      </c>
      <c r="K68" s="43" t="s">
        <v>244</v>
      </c>
      <c r="L68" s="43" t="s">
        <v>349</v>
      </c>
      <c r="M68" s="43" t="s">
        <v>259</v>
      </c>
      <c r="N68" s="43" t="s">
        <v>1182</v>
      </c>
      <c r="O68" s="43">
        <v>1</v>
      </c>
      <c r="P68" s="43" t="s">
        <v>350</v>
      </c>
      <c r="Q68" s="77">
        <v>2.1651730565193734</v>
      </c>
      <c r="R68" s="77">
        <v>0.40211518369060611</v>
      </c>
      <c r="S68" s="43">
        <v>223</v>
      </c>
      <c r="T68" s="53">
        <v>0.27875</v>
      </c>
      <c r="U68" s="58">
        <f t="shared" si="0"/>
        <v>1</v>
      </c>
      <c r="V68" s="78">
        <f t="shared" si="1"/>
        <v>0.6505632756887374</v>
      </c>
      <c r="W68" s="73" t="str">
        <f t="shared" si="2"/>
        <v>OK</v>
      </c>
    </row>
    <row r="69" spans="1:23">
      <c r="A69" s="42" t="s">
        <v>405</v>
      </c>
      <c r="B69" s="77">
        <v>69.5</v>
      </c>
      <c r="C69" s="77">
        <v>0.35576923076923078</v>
      </c>
      <c r="D69" s="77">
        <v>0.125</v>
      </c>
      <c r="E69" s="77">
        <v>0.70192307692307687</v>
      </c>
      <c r="F69" s="77">
        <v>0.96918750000000009</v>
      </c>
      <c r="G69" s="77">
        <v>0.17306538461538462</v>
      </c>
      <c r="H69" s="77">
        <v>0.15757733703871044</v>
      </c>
      <c r="I69" s="77">
        <v>0.24247494369586547</v>
      </c>
      <c r="J69" s="43">
        <v>1</v>
      </c>
      <c r="K69" s="43" t="s">
        <v>286</v>
      </c>
      <c r="L69" s="43" t="s">
        <v>349</v>
      </c>
      <c r="M69" s="43" t="s">
        <v>289</v>
      </c>
      <c r="N69" s="43" t="s">
        <v>1180</v>
      </c>
      <c r="O69" s="43">
        <v>2</v>
      </c>
      <c r="P69" s="43" t="s">
        <v>347</v>
      </c>
      <c r="Q69" s="77">
        <v>-3.3916785556832338</v>
      </c>
      <c r="R69" s="77">
        <v>-1.7486056281531537</v>
      </c>
      <c r="S69" s="43">
        <v>231</v>
      </c>
      <c r="T69" s="53">
        <v>0.28875000000000001</v>
      </c>
      <c r="U69" s="58">
        <f t="shared" si="0"/>
        <v>0</v>
      </c>
      <c r="V69" s="78">
        <f t="shared" si="1"/>
        <v>0.35038593862233314</v>
      </c>
      <c r="W69" s="73" t="str">
        <f t="shared" si="2"/>
        <v>OK</v>
      </c>
    </row>
    <row r="70" spans="1:23">
      <c r="A70" s="42" t="s">
        <v>406</v>
      </c>
      <c r="B70" s="77">
        <v>90</v>
      </c>
      <c r="C70" s="77">
        <v>1.0288461538461537</v>
      </c>
      <c r="D70" s="77">
        <v>0.53846153846153844</v>
      </c>
      <c r="E70" s="77">
        <v>1.0865384615384615</v>
      </c>
      <c r="F70" s="77">
        <v>0.97325288461538462</v>
      </c>
      <c r="G70" s="77">
        <v>0.53732884615384613</v>
      </c>
      <c r="H70" s="77">
        <v>0.60742396564811485</v>
      </c>
      <c r="I70" s="77">
        <v>0.47925462567083138</v>
      </c>
      <c r="J70" s="43">
        <v>1</v>
      </c>
      <c r="K70" s="43" t="s">
        <v>281</v>
      </c>
      <c r="L70" s="43" t="s">
        <v>353</v>
      </c>
      <c r="M70" s="43" t="s">
        <v>282</v>
      </c>
      <c r="N70" s="43" t="s">
        <v>1179</v>
      </c>
      <c r="O70" s="43">
        <v>0</v>
      </c>
      <c r="P70" s="43" t="s">
        <v>344</v>
      </c>
      <c r="Q70" s="77">
        <v>0.28740186638982879</v>
      </c>
      <c r="R70" s="77">
        <v>1.1620272396914157</v>
      </c>
      <c r="S70" s="43">
        <v>346</v>
      </c>
      <c r="T70" s="53">
        <v>0.4325</v>
      </c>
      <c r="U70" s="58">
        <f t="shared" si="0"/>
        <v>0</v>
      </c>
      <c r="V70" s="78">
        <f t="shared" si="1"/>
        <v>0.53278496070443948</v>
      </c>
      <c r="W70" s="73" t="str">
        <f t="shared" si="2"/>
        <v>OK</v>
      </c>
    </row>
    <row r="71" spans="1:23">
      <c r="A71" s="42" t="s">
        <v>407</v>
      </c>
      <c r="B71" s="77">
        <v>97.5</v>
      </c>
      <c r="C71" s="77">
        <v>0.875</v>
      </c>
      <c r="D71" s="77">
        <v>0.44230769230769229</v>
      </c>
      <c r="E71" s="77">
        <v>0.99038461538461542</v>
      </c>
      <c r="F71" s="77">
        <v>0.96935769230769231</v>
      </c>
      <c r="G71" s="77">
        <v>0.48358173076923072</v>
      </c>
      <c r="H71" s="77">
        <v>0.47620738164559012</v>
      </c>
      <c r="I71" s="77">
        <v>0.48198322952479355</v>
      </c>
      <c r="J71" s="43">
        <v>1</v>
      </c>
      <c r="K71" s="43" t="s">
        <v>303</v>
      </c>
      <c r="L71" s="43" t="s">
        <v>349</v>
      </c>
      <c r="M71" s="43" t="s">
        <v>305</v>
      </c>
      <c r="N71" s="43" t="s">
        <v>1181</v>
      </c>
      <c r="O71" s="43">
        <v>0</v>
      </c>
      <c r="P71" s="43" t="s">
        <v>344</v>
      </c>
      <c r="Q71" s="77">
        <v>-0.39781050284654634</v>
      </c>
      <c r="R71" s="77">
        <v>0.63059895377498498</v>
      </c>
      <c r="S71" s="43">
        <v>346</v>
      </c>
      <c r="T71" s="53">
        <v>0.4325</v>
      </c>
      <c r="U71" s="58">
        <f t="shared" si="0"/>
        <v>0</v>
      </c>
      <c r="V71" s="78">
        <f t="shared" si="1"/>
        <v>0.48799285790564589</v>
      </c>
      <c r="W71" s="73" t="str">
        <f t="shared" si="2"/>
        <v>OK</v>
      </c>
    </row>
    <row r="72" spans="1:23">
      <c r="A72" s="42" t="s">
        <v>408</v>
      </c>
      <c r="B72" s="77">
        <v>89.5</v>
      </c>
      <c r="C72" s="77">
        <v>0.75961538461538458</v>
      </c>
      <c r="D72" s="77">
        <v>0.32692307692307693</v>
      </c>
      <c r="E72" s="77">
        <v>1.0576923076923077</v>
      </c>
      <c r="F72" s="77">
        <v>0.97315480769230767</v>
      </c>
      <c r="G72" s="77">
        <v>0.45941346153846152</v>
      </c>
      <c r="H72" s="77">
        <v>0.46096536979486641</v>
      </c>
      <c r="I72" s="77">
        <v>0.55973637027337886</v>
      </c>
      <c r="J72" s="43">
        <v>1</v>
      </c>
      <c r="K72" s="43" t="s">
        <v>270</v>
      </c>
      <c r="L72" s="43" t="s">
        <v>349</v>
      </c>
      <c r="M72" s="43" t="s">
        <v>269</v>
      </c>
      <c r="N72" s="43" t="s">
        <v>1181</v>
      </c>
      <c r="O72" s="43">
        <v>0</v>
      </c>
      <c r="P72" s="43" t="s">
        <v>344</v>
      </c>
      <c r="Q72" s="77">
        <v>-0.66423467908316314</v>
      </c>
      <c r="R72" s="77">
        <v>0.58181317840694557</v>
      </c>
      <c r="S72" s="43">
        <v>346</v>
      </c>
      <c r="T72" s="53">
        <v>0.4325</v>
      </c>
      <c r="U72" s="58">
        <f t="shared" si="0"/>
        <v>0</v>
      </c>
      <c r="V72" s="78">
        <f t="shared" si="1"/>
        <v>0.51050196210508814</v>
      </c>
      <c r="W72" s="73" t="str">
        <f t="shared" si="2"/>
        <v>OK</v>
      </c>
    </row>
    <row r="73" spans="1:23">
      <c r="A73" s="42" t="s">
        <v>409</v>
      </c>
      <c r="B73" s="77">
        <v>156.5</v>
      </c>
      <c r="C73" s="77">
        <v>1.1826923076923077</v>
      </c>
      <c r="D73" s="77">
        <v>0.68269230769230771</v>
      </c>
      <c r="E73" s="77">
        <v>1.2019230769230769</v>
      </c>
      <c r="F73" s="77">
        <v>0.97128221153846162</v>
      </c>
      <c r="G73" s="77">
        <v>0.50180961538461544</v>
      </c>
      <c r="H73" s="77">
        <v>0.8361930571615015</v>
      </c>
      <c r="I73" s="77">
        <v>0.64273838338451406</v>
      </c>
      <c r="J73" s="43">
        <v>1</v>
      </c>
      <c r="K73" s="43" t="s">
        <v>281</v>
      </c>
      <c r="L73" s="43" t="s">
        <v>346</v>
      </c>
      <c r="M73" s="43" t="s">
        <v>280</v>
      </c>
      <c r="N73" s="43" t="s">
        <v>1182</v>
      </c>
      <c r="O73" s="43">
        <v>1</v>
      </c>
      <c r="P73" s="43" t="s">
        <v>350</v>
      </c>
      <c r="Q73" s="77">
        <v>2.3696841916562574</v>
      </c>
      <c r="R73" s="77">
        <v>0.60724737423536934</v>
      </c>
      <c r="S73" s="43">
        <v>223</v>
      </c>
      <c r="T73" s="53">
        <v>0.27875</v>
      </c>
      <c r="U73" s="58">
        <f t="shared" si="0"/>
        <v>1</v>
      </c>
      <c r="V73" s="78">
        <f t="shared" si="1"/>
        <v>0.69365598689187602</v>
      </c>
      <c r="W73" s="73" t="str">
        <f t="shared" si="2"/>
        <v>OK</v>
      </c>
    </row>
    <row r="74" spans="1:23">
      <c r="A74" s="42" t="s">
        <v>410</v>
      </c>
      <c r="B74" s="77">
        <v>101</v>
      </c>
      <c r="C74" s="77">
        <v>0.89423076923076927</v>
      </c>
      <c r="D74" s="77">
        <v>0.41346153846153844</v>
      </c>
      <c r="E74" s="77">
        <v>0.83653846153846156</v>
      </c>
      <c r="F74" s="77">
        <v>0.97243894230769234</v>
      </c>
      <c r="G74" s="77">
        <v>0.47954326923076923</v>
      </c>
      <c r="H74" s="77">
        <v>0.52540367740580685</v>
      </c>
      <c r="I74" s="77">
        <v>0.39770320667328696</v>
      </c>
      <c r="J74" s="43">
        <v>1</v>
      </c>
      <c r="K74" s="43" t="s">
        <v>281</v>
      </c>
      <c r="L74" s="43" t="s">
        <v>343</v>
      </c>
      <c r="M74" s="43" t="s">
        <v>280</v>
      </c>
      <c r="N74" s="43" t="s">
        <v>1179</v>
      </c>
      <c r="O74" s="43">
        <v>0</v>
      </c>
      <c r="P74" s="43" t="s">
        <v>344</v>
      </c>
      <c r="Q74" s="77">
        <v>-0.65192876334837135</v>
      </c>
      <c r="R74" s="77">
        <v>0.41860863583463465</v>
      </c>
      <c r="S74" s="43">
        <v>346</v>
      </c>
      <c r="T74" s="53">
        <v>0.4325</v>
      </c>
      <c r="U74" s="58">
        <f t="shared" si="0"/>
        <v>0</v>
      </c>
      <c r="V74" s="78">
        <f t="shared" si="1"/>
        <v>0.48585679952690686</v>
      </c>
      <c r="W74" s="73" t="str">
        <f t="shared" si="2"/>
        <v>OK</v>
      </c>
    </row>
    <row r="75" spans="1:23">
      <c r="A75" s="42" t="s">
        <v>411</v>
      </c>
      <c r="B75" s="77">
        <v>73</v>
      </c>
      <c r="C75" s="77">
        <v>0.58653846153846156</v>
      </c>
      <c r="D75" s="77">
        <v>0.23076923076923078</v>
      </c>
      <c r="E75" s="77">
        <v>0.74038461538461542</v>
      </c>
      <c r="F75" s="77">
        <v>0.96823846153846149</v>
      </c>
      <c r="G75" s="77">
        <v>0.46442596153846155</v>
      </c>
      <c r="H75" s="77">
        <v>0.22439266172694922</v>
      </c>
      <c r="I75" s="77">
        <v>0.31880345321783055</v>
      </c>
      <c r="J75" s="43">
        <v>0</v>
      </c>
      <c r="K75" s="43" t="s">
        <v>281</v>
      </c>
      <c r="L75" s="43" t="s">
        <v>346</v>
      </c>
      <c r="M75" s="43" t="s">
        <v>284</v>
      </c>
      <c r="N75" s="43" t="s">
        <v>1180</v>
      </c>
      <c r="O75" s="43">
        <v>2</v>
      </c>
      <c r="P75" s="43" t="s">
        <v>347</v>
      </c>
      <c r="Q75" s="77">
        <v>-2.5859266403530068</v>
      </c>
      <c r="R75" s="77">
        <v>0.33395334940225579</v>
      </c>
      <c r="S75" s="43">
        <v>231</v>
      </c>
      <c r="T75" s="53">
        <v>0.28875000000000001</v>
      </c>
      <c r="U75" s="58">
        <f t="shared" si="0"/>
        <v>0</v>
      </c>
      <c r="V75" s="78">
        <f t="shared" si="1"/>
        <v>0.33051124335786092</v>
      </c>
      <c r="W75" s="73" t="str">
        <f t="shared" si="2"/>
        <v>OK</v>
      </c>
    </row>
    <row r="76" spans="1:23">
      <c r="A76" s="42" t="s">
        <v>412</v>
      </c>
      <c r="B76" s="77">
        <v>46.5</v>
      </c>
      <c r="C76" s="77">
        <v>0.36538461538461536</v>
      </c>
      <c r="D76" s="77">
        <v>0.13461538461538461</v>
      </c>
      <c r="E76" s="77">
        <v>0.45192307692307693</v>
      </c>
      <c r="F76" s="77">
        <v>0.96608221153846152</v>
      </c>
      <c r="G76" s="77">
        <v>0.54439903846153848</v>
      </c>
      <c r="H76" s="77">
        <v>0.13279903332725845</v>
      </c>
      <c r="I76" s="77">
        <v>0.15342496484642479</v>
      </c>
      <c r="J76" s="43">
        <v>1</v>
      </c>
      <c r="K76" s="43" t="s">
        <v>281</v>
      </c>
      <c r="L76" s="43" t="s">
        <v>369</v>
      </c>
      <c r="M76" s="43" t="s">
        <v>280</v>
      </c>
      <c r="N76" s="43" t="s">
        <v>1180</v>
      </c>
      <c r="O76" s="43">
        <v>2</v>
      </c>
      <c r="P76" s="43" t="s">
        <v>347</v>
      </c>
      <c r="Q76" s="77">
        <v>-4.2470562525495756</v>
      </c>
      <c r="R76" s="77">
        <v>0.76396265075019609</v>
      </c>
      <c r="S76" s="43">
        <v>231</v>
      </c>
      <c r="T76" s="53">
        <v>0.28875000000000001</v>
      </c>
      <c r="U76" s="58">
        <f t="shared" si="0"/>
        <v>0</v>
      </c>
      <c r="V76" s="78">
        <f t="shared" si="1"/>
        <v>0.21968729483580912</v>
      </c>
      <c r="W76" s="73" t="str">
        <f t="shared" si="2"/>
        <v>OK</v>
      </c>
    </row>
    <row r="77" spans="1:23">
      <c r="A77" s="42" t="s">
        <v>413</v>
      </c>
      <c r="B77" s="77">
        <v>54.5</v>
      </c>
      <c r="C77" s="77">
        <v>0.44230769230769229</v>
      </c>
      <c r="D77" s="77">
        <v>0.15384615384615385</v>
      </c>
      <c r="E77" s="77">
        <v>1.1538461538461537</v>
      </c>
      <c r="F77" s="77">
        <v>0.97092692307692308</v>
      </c>
      <c r="G77" s="77">
        <v>0.33828846153846154</v>
      </c>
      <c r="H77" s="77">
        <v>0.03</v>
      </c>
      <c r="I77" s="77">
        <v>0.50680278148839519</v>
      </c>
      <c r="J77" s="43">
        <v>1</v>
      </c>
      <c r="K77" s="43" t="s">
        <v>266</v>
      </c>
      <c r="L77" s="43" t="s">
        <v>346</v>
      </c>
      <c r="M77" s="43" t="s">
        <v>267</v>
      </c>
      <c r="N77" s="43" t="s">
        <v>1180</v>
      </c>
      <c r="O77" s="43">
        <v>2</v>
      </c>
      <c r="P77" s="43" t="s">
        <v>347</v>
      </c>
      <c r="Q77" s="77">
        <v>-2.584286402855311</v>
      </c>
      <c r="R77" s="77">
        <v>-4.4830181145936829E-2</v>
      </c>
      <c r="S77" s="43">
        <v>231</v>
      </c>
      <c r="T77" s="53">
        <v>0.28875000000000001</v>
      </c>
      <c r="U77" s="58">
        <f t="shared" si="0"/>
        <v>0</v>
      </c>
      <c r="V77" s="78">
        <f t="shared" si="1"/>
        <v>0.33096871906190317</v>
      </c>
      <c r="W77" s="73" t="str">
        <f t="shared" si="2"/>
        <v>OK</v>
      </c>
    </row>
    <row r="78" spans="1:23">
      <c r="A78" s="42" t="s">
        <v>414</v>
      </c>
      <c r="B78" s="77">
        <v>84</v>
      </c>
      <c r="C78" s="77">
        <v>0.57692307692307687</v>
      </c>
      <c r="D78" s="77">
        <v>0.19230769230769232</v>
      </c>
      <c r="E78" s="77">
        <v>0.51923076923076927</v>
      </c>
      <c r="F78" s="77">
        <v>0.96863749999999993</v>
      </c>
      <c r="G78" s="77">
        <v>0.39805961538461543</v>
      </c>
      <c r="H78" s="77">
        <v>0.35780550790779314</v>
      </c>
      <c r="I78" s="77">
        <v>0.19186638186520111</v>
      </c>
      <c r="J78" s="43">
        <v>1</v>
      </c>
      <c r="K78" s="43" t="s">
        <v>303</v>
      </c>
      <c r="L78" s="43" t="s">
        <v>353</v>
      </c>
      <c r="M78" s="43" t="s">
        <v>302</v>
      </c>
      <c r="N78" s="43" t="s">
        <v>1181</v>
      </c>
      <c r="O78" s="43">
        <v>2</v>
      </c>
      <c r="P78" s="43" t="s">
        <v>347</v>
      </c>
      <c r="Q78" s="77">
        <v>-2.8126272171670639</v>
      </c>
      <c r="R78" s="77">
        <v>-0.43666197985024313</v>
      </c>
      <c r="S78" s="43">
        <v>231</v>
      </c>
      <c r="T78" s="53">
        <v>0.28875000000000001</v>
      </c>
      <c r="U78" s="58">
        <f t="shared" ref="U78:U141" si="3">--AND(J78=1,I78&gt;=0.6)</f>
        <v>0</v>
      </c>
      <c r="V78" s="78">
        <f t="shared" ref="V78:V141" si="4">0.45*H78+0.3*I78+0.25*(1-G78)</f>
        <v>0.3690574892719134</v>
      </c>
      <c r="W78" s="73" t="str">
        <f t="shared" ref="W78:W141" si="5">IF(AND(P78="High-potential omnichannel",J78=0),"CONSENT LIMIT",IF(OR(H78&lt;0,H78&gt;1,I78&lt;0,I78&gt;1),"DATA REVIEW","OK"))</f>
        <v>OK</v>
      </c>
    </row>
    <row r="79" spans="1:23">
      <c r="A79" s="42" t="s">
        <v>415</v>
      </c>
      <c r="B79" s="77">
        <v>107.5</v>
      </c>
      <c r="C79" s="77">
        <v>0.64423076923076927</v>
      </c>
      <c r="D79" s="77">
        <v>0.28846153846153844</v>
      </c>
      <c r="E79" s="77">
        <v>0.96153846153846156</v>
      </c>
      <c r="F79" s="77">
        <v>0.9736586538461538</v>
      </c>
      <c r="G79" s="77">
        <v>0.13154038461538461</v>
      </c>
      <c r="H79" s="77">
        <v>0.26576493827382452</v>
      </c>
      <c r="I79" s="77">
        <v>0.44140547847296641</v>
      </c>
      <c r="J79" s="43">
        <v>1</v>
      </c>
      <c r="K79" s="43" t="s">
        <v>286</v>
      </c>
      <c r="L79" s="43" t="s">
        <v>343</v>
      </c>
      <c r="M79" s="43" t="s">
        <v>287</v>
      </c>
      <c r="N79" s="43" t="s">
        <v>1180</v>
      </c>
      <c r="O79" s="43">
        <v>2</v>
      </c>
      <c r="P79" s="43" t="s">
        <v>347</v>
      </c>
      <c r="Q79" s="77">
        <v>-1.3325692247028205</v>
      </c>
      <c r="R79" s="77">
        <v>-1.9713936669155825</v>
      </c>
      <c r="S79" s="43">
        <v>231</v>
      </c>
      <c r="T79" s="53">
        <v>0.28875000000000001</v>
      </c>
      <c r="U79" s="58">
        <f t="shared" si="3"/>
        <v>0</v>
      </c>
      <c r="V79" s="78">
        <f t="shared" si="4"/>
        <v>0.46913076961126482</v>
      </c>
      <c r="W79" s="73" t="str">
        <f t="shared" si="5"/>
        <v>OK</v>
      </c>
    </row>
    <row r="80" spans="1:23">
      <c r="A80" s="42" t="s">
        <v>416</v>
      </c>
      <c r="B80" s="77">
        <v>117.5</v>
      </c>
      <c r="C80" s="77">
        <v>0.83653846153846156</v>
      </c>
      <c r="D80" s="77">
        <v>0.25961538461538464</v>
      </c>
      <c r="E80" s="77">
        <v>0.75</v>
      </c>
      <c r="F80" s="77">
        <v>0.96956826923076922</v>
      </c>
      <c r="G80" s="77">
        <v>0.19701153846153846</v>
      </c>
      <c r="H80" s="77">
        <v>0.42868242849878496</v>
      </c>
      <c r="I80" s="77">
        <v>0.28414957478285535</v>
      </c>
      <c r="J80" s="43">
        <v>1</v>
      </c>
      <c r="K80" s="43" t="s">
        <v>286</v>
      </c>
      <c r="L80" s="43" t="s">
        <v>353</v>
      </c>
      <c r="M80" s="43" t="s">
        <v>289</v>
      </c>
      <c r="N80" s="43" t="s">
        <v>1181</v>
      </c>
      <c r="O80" s="43">
        <v>2</v>
      </c>
      <c r="P80" s="43" t="s">
        <v>347</v>
      </c>
      <c r="Q80" s="77">
        <v>-1.2928988879262526</v>
      </c>
      <c r="R80" s="77">
        <v>-1.8443263883813932</v>
      </c>
      <c r="S80" s="43">
        <v>231</v>
      </c>
      <c r="T80" s="53">
        <v>0.28875000000000001</v>
      </c>
      <c r="U80" s="58">
        <f t="shared" si="3"/>
        <v>0</v>
      </c>
      <c r="V80" s="78">
        <f t="shared" si="4"/>
        <v>0.47889908064392522</v>
      </c>
      <c r="W80" s="73" t="str">
        <f t="shared" si="5"/>
        <v>OK</v>
      </c>
    </row>
    <row r="81" spans="1:23">
      <c r="A81" s="42" t="s">
        <v>417</v>
      </c>
      <c r="B81" s="77">
        <v>116</v>
      </c>
      <c r="C81" s="77">
        <v>1.0865384615384615</v>
      </c>
      <c r="D81" s="77">
        <v>0.48076923076923078</v>
      </c>
      <c r="E81" s="77">
        <v>1.1057692307692308</v>
      </c>
      <c r="F81" s="77">
        <v>0.96957980769230767</v>
      </c>
      <c r="G81" s="77">
        <v>0.5709701923076923</v>
      </c>
      <c r="H81" s="77">
        <v>0.74067661697185294</v>
      </c>
      <c r="I81" s="77">
        <v>0.45092014240673806</v>
      </c>
      <c r="J81" s="43">
        <v>0</v>
      </c>
      <c r="K81" s="43" t="s">
        <v>281</v>
      </c>
      <c r="L81" s="43" t="s">
        <v>369</v>
      </c>
      <c r="M81" s="43" t="s">
        <v>283</v>
      </c>
      <c r="N81" s="43" t="s">
        <v>1182</v>
      </c>
      <c r="O81" s="43">
        <v>0</v>
      </c>
      <c r="P81" s="43" t="s">
        <v>344</v>
      </c>
      <c r="Q81" s="77">
        <v>0.71744135734614278</v>
      </c>
      <c r="R81" s="77">
        <v>1.1230440676438069</v>
      </c>
      <c r="S81" s="43">
        <v>346</v>
      </c>
      <c r="T81" s="53">
        <v>0.4325</v>
      </c>
      <c r="U81" s="58">
        <f t="shared" si="3"/>
        <v>0</v>
      </c>
      <c r="V81" s="78">
        <f t="shared" si="4"/>
        <v>0.57583797228243216</v>
      </c>
      <c r="W81" s="73" t="str">
        <f t="shared" si="5"/>
        <v>OK</v>
      </c>
    </row>
    <row r="82" spans="1:23">
      <c r="A82" s="42" t="s">
        <v>418</v>
      </c>
      <c r="B82" s="77">
        <v>114</v>
      </c>
      <c r="C82" s="77">
        <v>0.78846153846153844</v>
      </c>
      <c r="D82" s="77">
        <v>0.35576923076923078</v>
      </c>
      <c r="E82" s="77">
        <v>1</v>
      </c>
      <c r="F82" s="77">
        <v>0.97060576923076924</v>
      </c>
      <c r="G82" s="77">
        <v>0.35194519230769228</v>
      </c>
      <c r="H82" s="77">
        <v>0.4265708955082827</v>
      </c>
      <c r="I82" s="77">
        <v>0.48275490890071765</v>
      </c>
      <c r="J82" s="43">
        <v>1</v>
      </c>
      <c r="K82" s="43" t="s">
        <v>312</v>
      </c>
      <c r="L82" s="43" t="s">
        <v>353</v>
      </c>
      <c r="M82" s="43" t="s">
        <v>314</v>
      </c>
      <c r="N82" s="43" t="s">
        <v>1181</v>
      </c>
      <c r="O82" s="43">
        <v>0</v>
      </c>
      <c r="P82" s="43" t="s">
        <v>344</v>
      </c>
      <c r="Q82" s="77">
        <v>-0.56958555149080536</v>
      </c>
      <c r="R82" s="77">
        <v>-0.4451487811166</v>
      </c>
      <c r="S82" s="43">
        <v>346</v>
      </c>
      <c r="T82" s="53">
        <v>0.4325</v>
      </c>
      <c r="U82" s="58">
        <f t="shared" si="3"/>
        <v>0</v>
      </c>
      <c r="V82" s="78">
        <f t="shared" si="4"/>
        <v>0.49879707757201941</v>
      </c>
      <c r="W82" s="73" t="str">
        <f t="shared" si="5"/>
        <v>OK</v>
      </c>
    </row>
    <row r="83" spans="1:23">
      <c r="A83" s="42" t="s">
        <v>419</v>
      </c>
      <c r="B83" s="77">
        <v>195</v>
      </c>
      <c r="C83" s="77">
        <v>1.2596153846153846</v>
      </c>
      <c r="D83" s="77">
        <v>0.80769230769230771</v>
      </c>
      <c r="E83" s="77">
        <v>1.1923076923076923</v>
      </c>
      <c r="F83" s="77">
        <v>0.97030288461538461</v>
      </c>
      <c r="G83" s="77">
        <v>0.30953557692307687</v>
      </c>
      <c r="H83" s="77">
        <v>0.832073056226871</v>
      </c>
      <c r="I83" s="77">
        <v>0.75069382015649699</v>
      </c>
      <c r="J83" s="43">
        <v>1</v>
      </c>
      <c r="K83" s="43" t="s">
        <v>244</v>
      </c>
      <c r="L83" s="43" t="s">
        <v>349</v>
      </c>
      <c r="M83" s="43" t="s">
        <v>261</v>
      </c>
      <c r="N83" s="43" t="s">
        <v>1182</v>
      </c>
      <c r="O83" s="43">
        <v>1</v>
      </c>
      <c r="P83" s="43" t="s">
        <v>350</v>
      </c>
      <c r="Q83" s="77">
        <v>3.3823650141468566</v>
      </c>
      <c r="R83" s="77">
        <v>-0.87903949373865187</v>
      </c>
      <c r="S83" s="43">
        <v>223</v>
      </c>
      <c r="T83" s="53">
        <v>0.27875</v>
      </c>
      <c r="U83" s="58">
        <f t="shared" si="3"/>
        <v>1</v>
      </c>
      <c r="V83" s="78">
        <f t="shared" si="4"/>
        <v>0.77225712711827188</v>
      </c>
      <c r="W83" s="73" t="str">
        <f t="shared" si="5"/>
        <v>OK</v>
      </c>
    </row>
    <row r="84" spans="1:23">
      <c r="A84" s="42" t="s">
        <v>420</v>
      </c>
      <c r="B84" s="77">
        <v>130.5</v>
      </c>
      <c r="C84" s="77">
        <v>1.0192307692307692</v>
      </c>
      <c r="D84" s="77">
        <v>0.51923076923076927</v>
      </c>
      <c r="E84" s="77">
        <v>1.1538461538461537</v>
      </c>
      <c r="F84" s="77">
        <v>0.97035673076923079</v>
      </c>
      <c r="G84" s="77">
        <v>0.2703144230769231</v>
      </c>
      <c r="H84" s="77">
        <v>0.52474696936531795</v>
      </c>
      <c r="I84" s="77">
        <v>0.54299356629793127</v>
      </c>
      <c r="J84" s="43">
        <v>1</v>
      </c>
      <c r="K84" s="43" t="s">
        <v>286</v>
      </c>
      <c r="L84" s="43" t="s">
        <v>343</v>
      </c>
      <c r="M84" s="43" t="s">
        <v>290</v>
      </c>
      <c r="N84" s="43" t="s">
        <v>1179</v>
      </c>
      <c r="O84" s="43">
        <v>0</v>
      </c>
      <c r="P84" s="43" t="s">
        <v>344</v>
      </c>
      <c r="Q84" s="77">
        <v>0.78474588111812282</v>
      </c>
      <c r="R84" s="77">
        <v>-0.92275440382288243</v>
      </c>
      <c r="S84" s="43">
        <v>346</v>
      </c>
      <c r="T84" s="53">
        <v>0.4325</v>
      </c>
      <c r="U84" s="58">
        <f t="shared" si="3"/>
        <v>0</v>
      </c>
      <c r="V84" s="78">
        <f t="shared" si="4"/>
        <v>0.58145560033454169</v>
      </c>
      <c r="W84" s="73" t="str">
        <f t="shared" si="5"/>
        <v>OK</v>
      </c>
    </row>
    <row r="85" spans="1:23">
      <c r="A85" s="42" t="s">
        <v>421</v>
      </c>
      <c r="B85" s="77">
        <v>214</v>
      </c>
      <c r="C85" s="77">
        <v>1.2596153846153846</v>
      </c>
      <c r="D85" s="77">
        <v>0.79807692307692313</v>
      </c>
      <c r="E85" s="77">
        <v>1.7403846153846154</v>
      </c>
      <c r="F85" s="77">
        <v>0.97180384615384618</v>
      </c>
      <c r="G85" s="77">
        <v>7.8390384615384612E-2</v>
      </c>
      <c r="H85" s="77">
        <v>0.7780960717694082</v>
      </c>
      <c r="I85" s="77">
        <v>0.86248080605435851</v>
      </c>
      <c r="J85" s="43">
        <v>1</v>
      </c>
      <c r="K85" s="43" t="s">
        <v>286</v>
      </c>
      <c r="L85" s="43" t="s">
        <v>353</v>
      </c>
      <c r="M85" s="43" t="s">
        <v>293</v>
      </c>
      <c r="N85" s="43" t="s">
        <v>1182</v>
      </c>
      <c r="O85" s="43">
        <v>1</v>
      </c>
      <c r="P85" s="43" t="s">
        <v>350</v>
      </c>
      <c r="Q85" s="77">
        <v>4.416023206834355</v>
      </c>
      <c r="R85" s="77">
        <v>-2.2637227538470115</v>
      </c>
      <c r="S85" s="43">
        <v>223</v>
      </c>
      <c r="T85" s="53">
        <v>0.27875</v>
      </c>
      <c r="U85" s="58">
        <f t="shared" si="3"/>
        <v>1</v>
      </c>
      <c r="V85" s="78">
        <f t="shared" si="4"/>
        <v>0.83928987795869503</v>
      </c>
      <c r="W85" s="73" t="str">
        <f t="shared" si="5"/>
        <v>OK</v>
      </c>
    </row>
    <row r="86" spans="1:23">
      <c r="A86" s="42" t="s">
        <v>422</v>
      </c>
      <c r="B86" s="77">
        <v>65</v>
      </c>
      <c r="C86" s="77">
        <v>0.51923076923076927</v>
      </c>
      <c r="D86" s="77">
        <v>0.17307692307692307</v>
      </c>
      <c r="E86" s="77">
        <v>0.64423076923076927</v>
      </c>
      <c r="F86" s="77">
        <v>0.97255000000000003</v>
      </c>
      <c r="G86" s="77">
        <v>0.44032692307692306</v>
      </c>
      <c r="H86" s="77">
        <v>0.18635631094939537</v>
      </c>
      <c r="I86" s="77">
        <v>0.24900370414906997</v>
      </c>
      <c r="J86" s="43">
        <v>1</v>
      </c>
      <c r="K86" s="43" t="s">
        <v>263</v>
      </c>
      <c r="L86" s="43" t="s">
        <v>343</v>
      </c>
      <c r="M86" s="43" t="s">
        <v>262</v>
      </c>
      <c r="N86" s="43" t="s">
        <v>1180</v>
      </c>
      <c r="O86" s="43">
        <v>2</v>
      </c>
      <c r="P86" s="43" t="s">
        <v>347</v>
      </c>
      <c r="Q86" s="77">
        <v>-3.1982202518937344</v>
      </c>
      <c r="R86" s="77">
        <v>0.10538267857360895</v>
      </c>
      <c r="S86" s="43">
        <v>231</v>
      </c>
      <c r="T86" s="53">
        <v>0.28875000000000001</v>
      </c>
      <c r="U86" s="58">
        <f t="shared" si="3"/>
        <v>0</v>
      </c>
      <c r="V86" s="78">
        <f t="shared" si="4"/>
        <v>0.29847972040271814</v>
      </c>
      <c r="W86" s="73" t="str">
        <f t="shared" si="5"/>
        <v>OK</v>
      </c>
    </row>
    <row r="87" spans="1:23">
      <c r="A87" s="42" t="s">
        <v>423</v>
      </c>
      <c r="B87" s="77">
        <v>129</v>
      </c>
      <c r="C87" s="77">
        <v>1.0096153846153846</v>
      </c>
      <c r="D87" s="77">
        <v>0.5</v>
      </c>
      <c r="E87" s="77">
        <v>1.1730769230769231</v>
      </c>
      <c r="F87" s="77">
        <v>0.96920673076923081</v>
      </c>
      <c r="G87" s="77">
        <v>0.33763269230769227</v>
      </c>
      <c r="H87" s="77">
        <v>0.66130281385302658</v>
      </c>
      <c r="I87" s="77">
        <v>0.68768500475330741</v>
      </c>
      <c r="J87" s="43">
        <v>1</v>
      </c>
      <c r="K87" s="43" t="s">
        <v>312</v>
      </c>
      <c r="L87" s="43" t="s">
        <v>353</v>
      </c>
      <c r="M87" s="43" t="s">
        <v>315</v>
      </c>
      <c r="N87" s="43" t="s">
        <v>1179</v>
      </c>
      <c r="O87" s="43">
        <v>0</v>
      </c>
      <c r="P87" s="43" t="s">
        <v>344</v>
      </c>
      <c r="Q87" s="77">
        <v>1.2604128232909515</v>
      </c>
      <c r="R87" s="77">
        <v>-0.31835616940843142</v>
      </c>
      <c r="S87" s="43">
        <v>346</v>
      </c>
      <c r="T87" s="53">
        <v>0.4325</v>
      </c>
      <c r="U87" s="58">
        <f t="shared" si="3"/>
        <v>1</v>
      </c>
      <c r="V87" s="78">
        <f t="shared" si="4"/>
        <v>0.66948359458293116</v>
      </c>
      <c r="W87" s="73" t="str">
        <f t="shared" si="5"/>
        <v>OK</v>
      </c>
    </row>
    <row r="88" spans="1:23">
      <c r="A88" s="42" t="s">
        <v>424</v>
      </c>
      <c r="B88" s="77">
        <v>67</v>
      </c>
      <c r="C88" s="77">
        <v>1.0096153846153846</v>
      </c>
      <c r="D88" s="77">
        <v>0.50961538461538458</v>
      </c>
      <c r="E88" s="77">
        <v>1.4423076923076923</v>
      </c>
      <c r="F88" s="77">
        <v>0.96799615384615378</v>
      </c>
      <c r="G88" s="77">
        <v>0.41772307692307692</v>
      </c>
      <c r="H88" s="77">
        <v>0.43229169636672737</v>
      </c>
      <c r="I88" s="77">
        <v>0.64073043079158076</v>
      </c>
      <c r="J88" s="43">
        <v>1</v>
      </c>
      <c r="K88" s="43" t="s">
        <v>286</v>
      </c>
      <c r="L88" s="43" t="s">
        <v>346</v>
      </c>
      <c r="M88" s="43" t="s">
        <v>292</v>
      </c>
      <c r="N88" s="43" t="s">
        <v>1181</v>
      </c>
      <c r="O88" s="43">
        <v>0</v>
      </c>
      <c r="P88" s="43" t="s">
        <v>344</v>
      </c>
      <c r="Q88" s="77">
        <v>0.43849876576366048</v>
      </c>
      <c r="R88" s="77">
        <v>0.85217324192906707</v>
      </c>
      <c r="S88" s="43">
        <v>346</v>
      </c>
      <c r="T88" s="53">
        <v>0.4325</v>
      </c>
      <c r="U88" s="58">
        <f t="shared" si="3"/>
        <v>1</v>
      </c>
      <c r="V88" s="78">
        <f t="shared" si="4"/>
        <v>0.53231962337173233</v>
      </c>
      <c r="W88" s="73" t="str">
        <f t="shared" si="5"/>
        <v>OK</v>
      </c>
    </row>
    <row r="89" spans="1:23">
      <c r="A89" s="42" t="s">
        <v>425</v>
      </c>
      <c r="B89" s="77">
        <v>70</v>
      </c>
      <c r="C89" s="77">
        <v>0.60576923076923073</v>
      </c>
      <c r="D89" s="77">
        <v>0.14423076923076922</v>
      </c>
      <c r="E89" s="77">
        <v>0.64423076923076927</v>
      </c>
      <c r="F89" s="77">
        <v>0.9705442307692308</v>
      </c>
      <c r="G89" s="77">
        <v>0.46244519230769227</v>
      </c>
      <c r="H89" s="77">
        <v>0.3132676549868828</v>
      </c>
      <c r="I89" s="77">
        <v>0.1877791589959783</v>
      </c>
      <c r="J89" s="43">
        <v>1</v>
      </c>
      <c r="K89" s="43" t="s">
        <v>312</v>
      </c>
      <c r="L89" s="43" t="s">
        <v>346</v>
      </c>
      <c r="M89" s="43" t="s">
        <v>314</v>
      </c>
      <c r="N89" s="43" t="s">
        <v>1180</v>
      </c>
      <c r="O89" s="43">
        <v>2</v>
      </c>
      <c r="P89" s="43" t="s">
        <v>347</v>
      </c>
      <c r="Q89" s="77">
        <v>-2.9704202868387868</v>
      </c>
      <c r="R89" s="77">
        <v>0.15580245146512828</v>
      </c>
      <c r="S89" s="43">
        <v>231</v>
      </c>
      <c r="T89" s="53">
        <v>0.28875000000000001</v>
      </c>
      <c r="U89" s="58">
        <f t="shared" si="3"/>
        <v>0</v>
      </c>
      <c r="V89" s="78">
        <f t="shared" si="4"/>
        <v>0.33169289436596772</v>
      </c>
      <c r="W89" s="73" t="str">
        <f t="shared" si="5"/>
        <v>OK</v>
      </c>
    </row>
    <row r="90" spans="1:23">
      <c r="A90" s="42" t="s">
        <v>426</v>
      </c>
      <c r="B90" s="77">
        <v>229.5</v>
      </c>
      <c r="C90" s="77">
        <v>1.25</v>
      </c>
      <c r="D90" s="77">
        <v>0.70192307692307687</v>
      </c>
      <c r="E90" s="77">
        <v>1.7403846153846154</v>
      </c>
      <c r="F90" s="77">
        <v>0.97017307692307686</v>
      </c>
      <c r="G90" s="77">
        <v>5.3367307692307693E-2</v>
      </c>
      <c r="H90" s="77">
        <v>0.69440117127329315</v>
      </c>
      <c r="I90" s="77">
        <v>0.82309600258455207</v>
      </c>
      <c r="J90" s="43">
        <v>0</v>
      </c>
      <c r="K90" s="43" t="s">
        <v>286</v>
      </c>
      <c r="L90" s="43" t="s">
        <v>343</v>
      </c>
      <c r="M90" s="43" t="s">
        <v>291</v>
      </c>
      <c r="N90" s="43" t="s">
        <v>1182</v>
      </c>
      <c r="O90" s="43">
        <v>1</v>
      </c>
      <c r="P90" s="43" t="s">
        <v>350</v>
      </c>
      <c r="Q90" s="77">
        <v>4.1336748707675737</v>
      </c>
      <c r="R90" s="77">
        <v>-2.6531114320925653</v>
      </c>
      <c r="S90" s="43">
        <v>223</v>
      </c>
      <c r="T90" s="53">
        <v>0.27875</v>
      </c>
      <c r="U90" s="58">
        <f t="shared" si="3"/>
        <v>0</v>
      </c>
      <c r="V90" s="78">
        <f t="shared" si="4"/>
        <v>0.79606750092527057</v>
      </c>
      <c r="W90" s="73" t="str">
        <f t="shared" si="5"/>
        <v>CONSENT LIMIT</v>
      </c>
    </row>
    <row r="91" spans="1:23">
      <c r="A91" s="42" t="s">
        <v>427</v>
      </c>
      <c r="B91" s="77">
        <v>106</v>
      </c>
      <c r="C91" s="77">
        <v>0.70192307692307687</v>
      </c>
      <c r="D91" s="77">
        <v>0.29807692307692307</v>
      </c>
      <c r="E91" s="77">
        <v>0.75</v>
      </c>
      <c r="F91" s="77">
        <v>0.97305096153846149</v>
      </c>
      <c r="G91" s="77">
        <v>0.28929519230769229</v>
      </c>
      <c r="H91" s="77">
        <v>0.43989980691046082</v>
      </c>
      <c r="I91" s="77">
        <v>0.39029109258619271</v>
      </c>
      <c r="J91" s="43">
        <v>1</v>
      </c>
      <c r="K91" s="43" t="s">
        <v>308</v>
      </c>
      <c r="L91" s="43" t="s">
        <v>369</v>
      </c>
      <c r="M91" s="43" t="s">
        <v>309</v>
      </c>
      <c r="N91" s="43" t="s">
        <v>1181</v>
      </c>
      <c r="O91" s="43">
        <v>2</v>
      </c>
      <c r="P91" s="43" t="s">
        <v>347</v>
      </c>
      <c r="Q91" s="77">
        <v>-1.3295233646675486</v>
      </c>
      <c r="R91" s="77">
        <v>-1.0212534732614946</v>
      </c>
      <c r="S91" s="43">
        <v>231</v>
      </c>
      <c r="T91" s="53">
        <v>0.28875000000000001</v>
      </c>
      <c r="U91" s="58">
        <f t="shared" si="3"/>
        <v>0</v>
      </c>
      <c r="V91" s="78">
        <f t="shared" si="4"/>
        <v>0.49271844280864213</v>
      </c>
      <c r="W91" s="73" t="str">
        <f t="shared" si="5"/>
        <v>OK</v>
      </c>
    </row>
    <row r="92" spans="1:23">
      <c r="A92" s="42" t="s">
        <v>428</v>
      </c>
      <c r="B92" s="77">
        <v>81.5</v>
      </c>
      <c r="C92" s="77">
        <v>0.97115384615384615</v>
      </c>
      <c r="D92" s="77">
        <v>0.33653846153846156</v>
      </c>
      <c r="E92" s="77">
        <v>0.88461538461538458</v>
      </c>
      <c r="F92" s="77">
        <v>0.96806201923076918</v>
      </c>
      <c r="G92" s="77">
        <v>0.51015769230769237</v>
      </c>
      <c r="H92" s="77">
        <v>0.48407540861341675</v>
      </c>
      <c r="I92" s="77">
        <v>0.32747146934381677</v>
      </c>
      <c r="J92" s="43">
        <v>1</v>
      </c>
      <c r="K92" s="43" t="s">
        <v>308</v>
      </c>
      <c r="L92" s="43" t="s">
        <v>346</v>
      </c>
      <c r="M92" s="43" t="s">
        <v>310</v>
      </c>
      <c r="N92" s="43" t="s">
        <v>1181</v>
      </c>
      <c r="O92" s="43">
        <v>0</v>
      </c>
      <c r="P92" s="43" t="s">
        <v>344</v>
      </c>
      <c r="Q92" s="77">
        <v>-1.0566494718760449</v>
      </c>
      <c r="R92" s="77">
        <v>0.73303782887960123</v>
      </c>
      <c r="S92" s="43">
        <v>346</v>
      </c>
      <c r="T92" s="53">
        <v>0.4325</v>
      </c>
      <c r="U92" s="58">
        <f t="shared" si="3"/>
        <v>0</v>
      </c>
      <c r="V92" s="78">
        <f t="shared" si="4"/>
        <v>0.43853595160225944</v>
      </c>
      <c r="W92" s="73" t="str">
        <f t="shared" si="5"/>
        <v>OK</v>
      </c>
    </row>
    <row r="93" spans="1:23">
      <c r="A93" s="42" t="s">
        <v>429</v>
      </c>
      <c r="B93" s="77">
        <v>122</v>
      </c>
      <c r="C93" s="77">
        <v>1.1153846153846154</v>
      </c>
      <c r="D93" s="77">
        <v>0.63461538461538458</v>
      </c>
      <c r="E93" s="77">
        <v>1.2596153846153846</v>
      </c>
      <c r="F93" s="77">
        <v>0.97229038461538464</v>
      </c>
      <c r="G93" s="77">
        <v>0.60997980769230764</v>
      </c>
      <c r="H93" s="77">
        <v>0.73465908377835198</v>
      </c>
      <c r="I93" s="77">
        <v>0.58226669814941756</v>
      </c>
      <c r="J93" s="43">
        <v>0</v>
      </c>
      <c r="K93" s="43" t="s">
        <v>308</v>
      </c>
      <c r="L93" s="43" t="s">
        <v>353</v>
      </c>
      <c r="M93" s="43" t="s">
        <v>307</v>
      </c>
      <c r="N93" s="43" t="s">
        <v>1182</v>
      </c>
      <c r="O93" s="43">
        <v>1</v>
      </c>
      <c r="P93" s="43" t="s">
        <v>350</v>
      </c>
      <c r="Q93" s="77">
        <v>1.5507327499474393</v>
      </c>
      <c r="R93" s="77">
        <v>1.5851310261913687</v>
      </c>
      <c r="S93" s="43">
        <v>223</v>
      </c>
      <c r="T93" s="53">
        <v>0.27875</v>
      </c>
      <c r="U93" s="58">
        <f t="shared" si="3"/>
        <v>0</v>
      </c>
      <c r="V93" s="78">
        <f t="shared" si="4"/>
        <v>0.60278164522200672</v>
      </c>
      <c r="W93" s="73" t="str">
        <f t="shared" si="5"/>
        <v>CONSENT LIMIT</v>
      </c>
    </row>
    <row r="94" spans="1:23">
      <c r="A94" s="42" t="s">
        <v>430</v>
      </c>
      <c r="B94" s="77">
        <v>87.5</v>
      </c>
      <c r="C94" s="77">
        <v>0.70192307692307687</v>
      </c>
      <c r="D94" s="77">
        <v>0.18269230769230768</v>
      </c>
      <c r="E94" s="77">
        <v>0.78846153846153844</v>
      </c>
      <c r="F94" s="77">
        <v>0.9698548076923077</v>
      </c>
      <c r="G94" s="77">
        <v>0.34961346153846151</v>
      </c>
      <c r="H94" s="77">
        <v>0.34625611993740429</v>
      </c>
      <c r="I94" s="77">
        <v>0.31694271460632606</v>
      </c>
      <c r="J94" s="43">
        <v>1</v>
      </c>
      <c r="K94" s="43" t="s">
        <v>244</v>
      </c>
      <c r="L94" s="43" t="s">
        <v>353</v>
      </c>
      <c r="M94" s="43" t="s">
        <v>261</v>
      </c>
      <c r="N94" s="43" t="s">
        <v>1181</v>
      </c>
      <c r="O94" s="43">
        <v>2</v>
      </c>
      <c r="P94" s="43" t="s">
        <v>347</v>
      </c>
      <c r="Q94" s="77">
        <v>-2.0432042066691363</v>
      </c>
      <c r="R94" s="77">
        <v>-0.55024145305105687</v>
      </c>
      <c r="S94" s="43">
        <v>231</v>
      </c>
      <c r="T94" s="53">
        <v>0.28875000000000001</v>
      </c>
      <c r="U94" s="58">
        <f t="shared" si="3"/>
        <v>0</v>
      </c>
      <c r="V94" s="78">
        <f t="shared" si="4"/>
        <v>0.41349470296911439</v>
      </c>
      <c r="W94" s="73" t="str">
        <f t="shared" si="5"/>
        <v>OK</v>
      </c>
    </row>
    <row r="95" spans="1:23">
      <c r="A95" s="42" t="s">
        <v>431</v>
      </c>
      <c r="B95" s="77">
        <v>155.5</v>
      </c>
      <c r="C95" s="77">
        <v>1.2211538461538463</v>
      </c>
      <c r="D95" s="77">
        <v>0.54807692307692313</v>
      </c>
      <c r="E95" s="77">
        <v>1.0576923076923077</v>
      </c>
      <c r="F95" s="77">
        <v>0.96893557692307697</v>
      </c>
      <c r="G95" s="77">
        <v>0.52131250000000007</v>
      </c>
      <c r="H95" s="77">
        <v>0.82377560682023698</v>
      </c>
      <c r="I95" s="77">
        <v>0.49966163505616651</v>
      </c>
      <c r="J95" s="43">
        <v>1</v>
      </c>
      <c r="K95" s="43" t="s">
        <v>266</v>
      </c>
      <c r="L95" s="43" t="s">
        <v>343</v>
      </c>
      <c r="M95" s="43" t="s">
        <v>265</v>
      </c>
      <c r="N95" s="43" t="s">
        <v>1182</v>
      </c>
      <c r="O95" s="43">
        <v>1</v>
      </c>
      <c r="P95" s="43" t="s">
        <v>350</v>
      </c>
      <c r="Q95" s="77">
        <v>1.6559292249155027</v>
      </c>
      <c r="R95" s="77">
        <v>0.50028004819922267</v>
      </c>
      <c r="S95" s="43">
        <v>223</v>
      </c>
      <c r="T95" s="53">
        <v>0.27875</v>
      </c>
      <c r="U95" s="58">
        <f t="shared" si="3"/>
        <v>0</v>
      </c>
      <c r="V95" s="78">
        <f t="shared" si="4"/>
        <v>0.64026938858595661</v>
      </c>
      <c r="W95" s="73" t="str">
        <f t="shared" si="5"/>
        <v>OK</v>
      </c>
    </row>
    <row r="96" spans="1:23">
      <c r="A96" s="42" t="s">
        <v>432</v>
      </c>
      <c r="B96" s="77">
        <v>84.5</v>
      </c>
      <c r="C96" s="77">
        <v>0.69230769230769229</v>
      </c>
      <c r="D96" s="77">
        <v>0.34615384615384615</v>
      </c>
      <c r="E96" s="77">
        <v>1.1538461538461537</v>
      </c>
      <c r="F96" s="77">
        <v>0.97106826923076928</v>
      </c>
      <c r="G96" s="77">
        <v>0.44898365384615385</v>
      </c>
      <c r="H96" s="77">
        <v>0.46316529113393934</v>
      </c>
      <c r="I96" s="77">
        <v>0.57105518583607473</v>
      </c>
      <c r="J96" s="43">
        <v>1</v>
      </c>
      <c r="K96" s="43" t="s">
        <v>295</v>
      </c>
      <c r="L96" s="43" t="s">
        <v>353</v>
      </c>
      <c r="M96" s="43" t="s">
        <v>296</v>
      </c>
      <c r="N96" s="43" t="s">
        <v>1181</v>
      </c>
      <c r="O96" s="43">
        <v>0</v>
      </c>
      <c r="P96" s="43" t="s">
        <v>344</v>
      </c>
      <c r="Q96" s="77">
        <v>-0.62819942268822471</v>
      </c>
      <c r="R96" s="77">
        <v>0.61102723662993819</v>
      </c>
      <c r="S96" s="43">
        <v>346</v>
      </c>
      <c r="T96" s="53">
        <v>0.4325</v>
      </c>
      <c r="U96" s="58">
        <f t="shared" si="3"/>
        <v>0</v>
      </c>
      <c r="V96" s="78">
        <f t="shared" si="4"/>
        <v>0.51749502329955666</v>
      </c>
      <c r="W96" s="73" t="str">
        <f t="shared" si="5"/>
        <v>OK</v>
      </c>
    </row>
    <row r="97" spans="1:23">
      <c r="A97" s="42" t="s">
        <v>433</v>
      </c>
      <c r="B97" s="77">
        <v>114.5</v>
      </c>
      <c r="C97" s="77">
        <v>0.85576923076923073</v>
      </c>
      <c r="D97" s="77">
        <v>0.30769230769230771</v>
      </c>
      <c r="E97" s="77">
        <v>0.81730769230769229</v>
      </c>
      <c r="F97" s="77">
        <v>0.96635769230769231</v>
      </c>
      <c r="G97" s="77">
        <v>0.34060096153846153</v>
      </c>
      <c r="H97" s="77">
        <v>0.54233465351885457</v>
      </c>
      <c r="I97" s="77">
        <v>0.35078326967337081</v>
      </c>
      <c r="J97" s="43">
        <v>1</v>
      </c>
      <c r="K97" s="43" t="s">
        <v>298</v>
      </c>
      <c r="L97" s="43" t="s">
        <v>343</v>
      </c>
      <c r="M97" s="43" t="s">
        <v>301</v>
      </c>
      <c r="N97" s="43" t="s">
        <v>1179</v>
      </c>
      <c r="O97" s="43">
        <v>0</v>
      </c>
      <c r="P97" s="43" t="s">
        <v>344</v>
      </c>
      <c r="Q97" s="77">
        <v>-0.82261275236427001</v>
      </c>
      <c r="R97" s="77">
        <v>-0.73500886458359849</v>
      </c>
      <c r="S97" s="43">
        <v>346</v>
      </c>
      <c r="T97" s="53">
        <v>0.4325</v>
      </c>
      <c r="U97" s="58">
        <f t="shared" si="3"/>
        <v>0</v>
      </c>
      <c r="V97" s="78">
        <f t="shared" si="4"/>
        <v>0.51413533460088034</v>
      </c>
      <c r="W97" s="73" t="str">
        <f t="shared" si="5"/>
        <v>OK</v>
      </c>
    </row>
    <row r="98" spans="1:23">
      <c r="A98" s="42" t="s">
        <v>434</v>
      </c>
      <c r="B98" s="77">
        <v>169</v>
      </c>
      <c r="C98" s="77">
        <v>1.3461538461538463</v>
      </c>
      <c r="D98" s="77">
        <v>0.65384615384615385</v>
      </c>
      <c r="E98" s="77">
        <v>1.3269230769230769</v>
      </c>
      <c r="F98" s="77">
        <v>0.97274711538461545</v>
      </c>
      <c r="G98" s="77">
        <v>0.34646826923076923</v>
      </c>
      <c r="H98" s="77">
        <v>0.77211672119575703</v>
      </c>
      <c r="I98" s="77">
        <v>0.63404640634021148</v>
      </c>
      <c r="J98" s="43">
        <v>1</v>
      </c>
      <c r="K98" s="43" t="s">
        <v>312</v>
      </c>
      <c r="L98" s="43" t="s">
        <v>353</v>
      </c>
      <c r="M98" s="43" t="s">
        <v>314</v>
      </c>
      <c r="N98" s="43" t="s">
        <v>1182</v>
      </c>
      <c r="O98" s="43">
        <v>1</v>
      </c>
      <c r="P98" s="43" t="s">
        <v>350</v>
      </c>
      <c r="Q98" s="77">
        <v>2.7467251099882226</v>
      </c>
      <c r="R98" s="77">
        <v>-0.49867100936579534</v>
      </c>
      <c r="S98" s="43">
        <v>223</v>
      </c>
      <c r="T98" s="53">
        <v>0.27875</v>
      </c>
      <c r="U98" s="58">
        <f t="shared" si="3"/>
        <v>1</v>
      </c>
      <c r="V98" s="78">
        <f t="shared" si="4"/>
        <v>0.7010493791324619</v>
      </c>
      <c r="W98" s="73" t="str">
        <f t="shared" si="5"/>
        <v>OK</v>
      </c>
    </row>
    <row r="99" spans="1:23">
      <c r="A99" s="42" t="s">
        <v>435</v>
      </c>
      <c r="B99" s="77">
        <v>70</v>
      </c>
      <c r="C99" s="77">
        <v>0.71153846153846156</v>
      </c>
      <c r="D99" s="77">
        <v>0.29807692307692307</v>
      </c>
      <c r="E99" s="77">
        <v>1.1442307692307692</v>
      </c>
      <c r="F99" s="77">
        <v>0.97278173076923069</v>
      </c>
      <c r="G99" s="77">
        <v>0.47340096153846151</v>
      </c>
      <c r="H99" s="77">
        <v>0.35102977833229437</v>
      </c>
      <c r="I99" s="77">
        <v>0.52115514525744189</v>
      </c>
      <c r="J99" s="43">
        <v>1</v>
      </c>
      <c r="K99" s="43" t="s">
        <v>281</v>
      </c>
      <c r="L99" s="43" t="s">
        <v>349</v>
      </c>
      <c r="M99" s="43" t="s">
        <v>280</v>
      </c>
      <c r="N99" s="43" t="s">
        <v>1181</v>
      </c>
      <c r="O99" s="43">
        <v>0</v>
      </c>
      <c r="P99" s="43" t="s">
        <v>344</v>
      </c>
      <c r="Q99" s="77">
        <v>-1.170681379030408</v>
      </c>
      <c r="R99" s="77">
        <v>0.83367046603001715</v>
      </c>
      <c r="S99" s="43">
        <v>346</v>
      </c>
      <c r="T99" s="53">
        <v>0.4325</v>
      </c>
      <c r="U99" s="58">
        <f t="shared" si="3"/>
        <v>0</v>
      </c>
      <c r="V99" s="78">
        <f t="shared" si="4"/>
        <v>0.44595970344214964</v>
      </c>
      <c r="W99" s="73" t="str">
        <f t="shared" si="5"/>
        <v>OK</v>
      </c>
    </row>
    <row r="100" spans="1:23">
      <c r="A100" s="42" t="s">
        <v>436</v>
      </c>
      <c r="B100" s="77">
        <v>174</v>
      </c>
      <c r="C100" s="77">
        <v>1.25</v>
      </c>
      <c r="D100" s="77">
        <v>0.58653846153846156</v>
      </c>
      <c r="E100" s="77">
        <v>1.25</v>
      </c>
      <c r="F100" s="77">
        <v>0.96844134615384614</v>
      </c>
      <c r="G100" s="77">
        <v>0.27421346153846154</v>
      </c>
      <c r="H100" s="77">
        <v>0.74082082537479577</v>
      </c>
      <c r="I100" s="77">
        <v>0.61954574416422603</v>
      </c>
      <c r="J100" s="43">
        <v>1</v>
      </c>
      <c r="K100" s="43" t="s">
        <v>308</v>
      </c>
      <c r="L100" s="43" t="s">
        <v>353</v>
      </c>
      <c r="M100" s="43" t="s">
        <v>310</v>
      </c>
      <c r="N100" s="43" t="s">
        <v>1182</v>
      </c>
      <c r="O100" s="43">
        <v>1</v>
      </c>
      <c r="P100" s="43" t="s">
        <v>350</v>
      </c>
      <c r="Q100" s="77">
        <v>2.3642442311202965</v>
      </c>
      <c r="R100" s="77">
        <v>-1.1160637241089897</v>
      </c>
      <c r="S100" s="43">
        <v>223</v>
      </c>
      <c r="T100" s="53">
        <v>0.27875</v>
      </c>
      <c r="U100" s="58">
        <f t="shared" si="3"/>
        <v>1</v>
      </c>
      <c r="V100" s="78">
        <f t="shared" si="4"/>
        <v>0.70067972928331046</v>
      </c>
      <c r="W100" s="73" t="str">
        <f t="shared" si="5"/>
        <v>OK</v>
      </c>
    </row>
    <row r="101" spans="1:23">
      <c r="A101" s="42" t="s">
        <v>437</v>
      </c>
      <c r="B101" s="77">
        <v>58.5</v>
      </c>
      <c r="C101" s="77">
        <v>0.42307692307692307</v>
      </c>
      <c r="D101" s="77">
        <v>0.18269230769230768</v>
      </c>
      <c r="E101" s="77">
        <v>0.75961538461538458</v>
      </c>
      <c r="F101" s="77">
        <v>0.97141682692307696</v>
      </c>
      <c r="G101" s="77">
        <v>0.36876730769230764</v>
      </c>
      <c r="H101" s="77">
        <v>9.913185347564564E-2</v>
      </c>
      <c r="I101" s="77">
        <v>0.35635365915830525</v>
      </c>
      <c r="J101" s="43">
        <v>1</v>
      </c>
      <c r="K101" s="43" t="s">
        <v>281</v>
      </c>
      <c r="L101" s="43" t="s">
        <v>353</v>
      </c>
      <c r="M101" s="43" t="s">
        <v>280</v>
      </c>
      <c r="N101" s="43" t="s">
        <v>1180</v>
      </c>
      <c r="O101" s="43">
        <v>2</v>
      </c>
      <c r="P101" s="43" t="s">
        <v>347</v>
      </c>
      <c r="Q101" s="77">
        <v>-3.1701716273001375</v>
      </c>
      <c r="R101" s="77">
        <v>-0.17673302914535005</v>
      </c>
      <c r="S101" s="43">
        <v>231</v>
      </c>
      <c r="T101" s="53">
        <v>0.28875000000000001</v>
      </c>
      <c r="U101" s="58">
        <f t="shared" si="3"/>
        <v>0</v>
      </c>
      <c r="V101" s="78">
        <f t="shared" si="4"/>
        <v>0.30932360488845517</v>
      </c>
      <c r="W101" s="73" t="str">
        <f t="shared" si="5"/>
        <v>OK</v>
      </c>
    </row>
    <row r="102" spans="1:23">
      <c r="A102" s="42" t="s">
        <v>438</v>
      </c>
      <c r="B102" s="77">
        <v>210.5</v>
      </c>
      <c r="C102" s="77">
        <v>1.1923076923076923</v>
      </c>
      <c r="D102" s="77">
        <v>0.49038461538461536</v>
      </c>
      <c r="E102" s="77">
        <v>1.1634615384615385</v>
      </c>
      <c r="F102" s="77">
        <v>0.96792115384615385</v>
      </c>
      <c r="G102" s="77">
        <v>0.12497980769230768</v>
      </c>
      <c r="H102" s="77">
        <v>0.80336705203380221</v>
      </c>
      <c r="I102" s="77">
        <v>0.55401971780361792</v>
      </c>
      <c r="J102" s="43">
        <v>1</v>
      </c>
      <c r="K102" s="43" t="s">
        <v>286</v>
      </c>
      <c r="L102" s="43" t="s">
        <v>343</v>
      </c>
      <c r="M102" s="43" t="s">
        <v>285</v>
      </c>
      <c r="N102" s="43" t="s">
        <v>1182</v>
      </c>
      <c r="O102" s="43">
        <v>1</v>
      </c>
      <c r="P102" s="43" t="s">
        <v>350</v>
      </c>
      <c r="Q102" s="77">
        <v>2.3827003116758356</v>
      </c>
      <c r="R102" s="77">
        <v>-2.5907087683079681</v>
      </c>
      <c r="S102" s="43">
        <v>223</v>
      </c>
      <c r="T102" s="53">
        <v>0.27875</v>
      </c>
      <c r="U102" s="58">
        <f t="shared" si="3"/>
        <v>0</v>
      </c>
      <c r="V102" s="78">
        <f t="shared" si="4"/>
        <v>0.74647613683321956</v>
      </c>
      <c r="W102" s="73" t="str">
        <f t="shared" si="5"/>
        <v>OK</v>
      </c>
    </row>
    <row r="103" spans="1:23">
      <c r="A103" s="42" t="s">
        <v>439</v>
      </c>
      <c r="B103" s="77">
        <v>90.5</v>
      </c>
      <c r="C103" s="77">
        <v>0.78846153846153844</v>
      </c>
      <c r="D103" s="77">
        <v>0.375</v>
      </c>
      <c r="E103" s="77">
        <v>0.95192307692307687</v>
      </c>
      <c r="F103" s="77">
        <v>0.96946153846153849</v>
      </c>
      <c r="G103" s="77">
        <v>0.38881538461538462</v>
      </c>
      <c r="H103" s="77">
        <v>0.48207342529477776</v>
      </c>
      <c r="I103" s="77">
        <v>0.43263296915773897</v>
      </c>
      <c r="J103" s="43">
        <v>1</v>
      </c>
      <c r="K103" s="43" t="s">
        <v>281</v>
      </c>
      <c r="L103" s="43" t="s">
        <v>346</v>
      </c>
      <c r="M103" s="43" t="s">
        <v>280</v>
      </c>
      <c r="N103" s="43" t="s">
        <v>1181</v>
      </c>
      <c r="O103" s="43">
        <v>0</v>
      </c>
      <c r="P103" s="43" t="s">
        <v>344</v>
      </c>
      <c r="Q103" s="77">
        <v>-0.82918750769536254</v>
      </c>
      <c r="R103" s="77">
        <v>-4.0948682400318848E-2</v>
      </c>
      <c r="S103" s="43">
        <v>346</v>
      </c>
      <c r="T103" s="53">
        <v>0.4325</v>
      </c>
      <c r="U103" s="58">
        <f t="shared" si="3"/>
        <v>0</v>
      </c>
      <c r="V103" s="78">
        <f t="shared" si="4"/>
        <v>0.49951908597612554</v>
      </c>
      <c r="W103" s="73" t="str">
        <f t="shared" si="5"/>
        <v>OK</v>
      </c>
    </row>
    <row r="104" spans="1:23">
      <c r="A104" s="42" t="s">
        <v>440</v>
      </c>
      <c r="B104" s="77">
        <v>165.5</v>
      </c>
      <c r="C104" s="77">
        <v>1.1057692307692308</v>
      </c>
      <c r="D104" s="77">
        <v>0.58653846153846156</v>
      </c>
      <c r="E104" s="77">
        <v>1.0384615384615385</v>
      </c>
      <c r="F104" s="77">
        <v>0.97132403846153847</v>
      </c>
      <c r="G104" s="77">
        <v>9.7585576923076914E-2</v>
      </c>
      <c r="H104" s="77">
        <v>0.62235215576175473</v>
      </c>
      <c r="I104" s="77">
        <v>0.5057099094215306</v>
      </c>
      <c r="J104" s="43">
        <v>1</v>
      </c>
      <c r="K104" s="43" t="s">
        <v>286</v>
      </c>
      <c r="L104" s="43" t="s">
        <v>346</v>
      </c>
      <c r="M104" s="43" t="s">
        <v>293</v>
      </c>
      <c r="N104" s="43" t="s">
        <v>1179</v>
      </c>
      <c r="O104" s="43">
        <v>1</v>
      </c>
      <c r="P104" s="43" t="s">
        <v>350</v>
      </c>
      <c r="Q104" s="77">
        <v>1.4282906260761927</v>
      </c>
      <c r="R104" s="77">
        <v>-2.4440843636892344</v>
      </c>
      <c r="S104" s="43">
        <v>223</v>
      </c>
      <c r="T104" s="53">
        <v>0.27875</v>
      </c>
      <c r="U104" s="58">
        <f t="shared" si="3"/>
        <v>0</v>
      </c>
      <c r="V104" s="78">
        <f t="shared" si="4"/>
        <v>0.65737504868847951</v>
      </c>
      <c r="W104" s="73" t="str">
        <f t="shared" si="5"/>
        <v>OK</v>
      </c>
    </row>
    <row r="105" spans="1:23">
      <c r="A105" s="42" t="s">
        <v>441</v>
      </c>
      <c r="B105" s="77">
        <v>98.5</v>
      </c>
      <c r="C105" s="77">
        <v>0.625</v>
      </c>
      <c r="D105" s="77">
        <v>0.32692307692307693</v>
      </c>
      <c r="E105" s="77">
        <v>0.98076923076923073</v>
      </c>
      <c r="F105" s="77">
        <v>0.96909807692307681</v>
      </c>
      <c r="G105" s="77">
        <v>0.21243365384615384</v>
      </c>
      <c r="H105" s="77">
        <v>0.30802963012278883</v>
      </c>
      <c r="I105" s="77">
        <v>0.44029591759677583</v>
      </c>
      <c r="J105" s="43">
        <v>1</v>
      </c>
      <c r="K105" s="43" t="s">
        <v>286</v>
      </c>
      <c r="L105" s="43" t="s">
        <v>349</v>
      </c>
      <c r="M105" s="43" t="s">
        <v>290</v>
      </c>
      <c r="N105" s="43" t="s">
        <v>1180</v>
      </c>
      <c r="O105" s="43">
        <v>2</v>
      </c>
      <c r="P105" s="43" t="s">
        <v>347</v>
      </c>
      <c r="Q105" s="77">
        <v>-1.3016530576104506</v>
      </c>
      <c r="R105" s="77">
        <v>-1.3234157430878586</v>
      </c>
      <c r="S105" s="43">
        <v>231</v>
      </c>
      <c r="T105" s="53">
        <v>0.28875000000000001</v>
      </c>
      <c r="U105" s="58">
        <f t="shared" si="3"/>
        <v>0</v>
      </c>
      <c r="V105" s="78">
        <f t="shared" si="4"/>
        <v>0.4675936953727492</v>
      </c>
      <c r="W105" s="73" t="str">
        <f t="shared" si="5"/>
        <v>OK</v>
      </c>
    </row>
    <row r="106" spans="1:23">
      <c r="A106" s="42" t="s">
        <v>442</v>
      </c>
      <c r="B106" s="77">
        <v>76</v>
      </c>
      <c r="C106" s="77">
        <v>0.5</v>
      </c>
      <c r="D106" s="77">
        <v>0.19230769230769232</v>
      </c>
      <c r="E106" s="77">
        <v>0.63461538461538458</v>
      </c>
      <c r="F106" s="77">
        <v>0.96810144230769235</v>
      </c>
      <c r="G106" s="77">
        <v>0.43719423076923081</v>
      </c>
      <c r="H106" s="77">
        <v>0.28761424903750726</v>
      </c>
      <c r="I106" s="77">
        <v>0.25847861555807583</v>
      </c>
      <c r="J106" s="43">
        <v>1</v>
      </c>
      <c r="K106" s="43" t="s">
        <v>270</v>
      </c>
      <c r="L106" s="43" t="s">
        <v>353</v>
      </c>
      <c r="M106" s="43" t="s">
        <v>269</v>
      </c>
      <c r="N106" s="43" t="s">
        <v>1180</v>
      </c>
      <c r="O106" s="43">
        <v>2</v>
      </c>
      <c r="P106" s="43" t="s">
        <v>347</v>
      </c>
      <c r="Q106" s="77">
        <v>-2.8804967268898642</v>
      </c>
      <c r="R106" s="77">
        <v>-5.6786583198294811E-4</v>
      </c>
      <c r="S106" s="43">
        <v>231</v>
      </c>
      <c r="T106" s="53">
        <v>0.28875000000000001</v>
      </c>
      <c r="U106" s="58">
        <f t="shared" si="3"/>
        <v>0</v>
      </c>
      <c r="V106" s="78">
        <f t="shared" si="4"/>
        <v>0.34767143904199327</v>
      </c>
      <c r="W106" s="73" t="str">
        <f t="shared" si="5"/>
        <v>OK</v>
      </c>
    </row>
    <row r="107" spans="1:23">
      <c r="A107" s="42" t="s">
        <v>443</v>
      </c>
      <c r="B107" s="77">
        <v>122</v>
      </c>
      <c r="C107" s="77">
        <v>0.70192307692307687</v>
      </c>
      <c r="D107" s="77">
        <v>0.25</v>
      </c>
      <c r="E107" s="77">
        <v>0.67307692307692313</v>
      </c>
      <c r="F107" s="77">
        <v>0.96938365384615388</v>
      </c>
      <c r="G107" s="77">
        <v>0.25209423076923076</v>
      </c>
      <c r="H107" s="77">
        <v>0.39717039690075151</v>
      </c>
      <c r="I107" s="77">
        <v>0.32831249815532099</v>
      </c>
      <c r="J107" s="43">
        <v>1</v>
      </c>
      <c r="K107" s="43" t="s">
        <v>286</v>
      </c>
      <c r="L107" s="43" t="s">
        <v>346</v>
      </c>
      <c r="M107" s="43" t="s">
        <v>291</v>
      </c>
      <c r="N107" s="43" t="s">
        <v>1181</v>
      </c>
      <c r="O107" s="43">
        <v>2</v>
      </c>
      <c r="P107" s="43" t="s">
        <v>347</v>
      </c>
      <c r="Q107" s="77">
        <v>-1.5515668793315023</v>
      </c>
      <c r="R107" s="77">
        <v>-1.5291343022511188</v>
      </c>
      <c r="S107" s="43">
        <v>231</v>
      </c>
      <c r="T107" s="53">
        <v>0.28875000000000001</v>
      </c>
      <c r="U107" s="58">
        <f t="shared" si="3"/>
        <v>0</v>
      </c>
      <c r="V107" s="78">
        <f t="shared" si="4"/>
        <v>0.46419687035962676</v>
      </c>
      <c r="W107" s="73" t="str">
        <f t="shared" si="5"/>
        <v>OK</v>
      </c>
    </row>
    <row r="108" spans="1:23">
      <c r="A108" s="42" t="s">
        <v>444</v>
      </c>
      <c r="B108" s="77">
        <v>84</v>
      </c>
      <c r="C108" s="77">
        <v>0.40384615384615385</v>
      </c>
      <c r="D108" s="77">
        <v>0.10576923076923077</v>
      </c>
      <c r="E108" s="77">
        <v>0.48076923076923078</v>
      </c>
      <c r="F108" s="77">
        <v>0.97113557692307684</v>
      </c>
      <c r="G108" s="77">
        <v>0.20234903846153846</v>
      </c>
      <c r="H108" s="77">
        <v>0.19751477465642711</v>
      </c>
      <c r="I108" s="77">
        <v>0.24241881902801551</v>
      </c>
      <c r="J108" s="43">
        <v>0</v>
      </c>
      <c r="K108" s="43" t="s">
        <v>286</v>
      </c>
      <c r="L108" s="43" t="s">
        <v>343</v>
      </c>
      <c r="M108" s="43" t="s">
        <v>287</v>
      </c>
      <c r="N108" s="43" t="s">
        <v>1180</v>
      </c>
      <c r="O108" s="43">
        <v>2</v>
      </c>
      <c r="P108" s="43" t="s">
        <v>347</v>
      </c>
      <c r="Q108" s="77">
        <v>-3.4181485910161706</v>
      </c>
      <c r="R108" s="77">
        <v>-1.7828517800540906</v>
      </c>
      <c r="S108" s="43">
        <v>231</v>
      </c>
      <c r="T108" s="53">
        <v>0.28875000000000001</v>
      </c>
      <c r="U108" s="58">
        <f t="shared" si="3"/>
        <v>0</v>
      </c>
      <c r="V108" s="78">
        <f t="shared" si="4"/>
        <v>0.36102003468841221</v>
      </c>
      <c r="W108" s="73" t="str">
        <f t="shared" si="5"/>
        <v>OK</v>
      </c>
    </row>
    <row r="109" spans="1:23">
      <c r="A109" s="42" t="s">
        <v>445</v>
      </c>
      <c r="B109" s="77">
        <v>60.5</v>
      </c>
      <c r="C109" s="77">
        <v>0.64423076923076927</v>
      </c>
      <c r="D109" s="77">
        <v>0.22115384615384615</v>
      </c>
      <c r="E109" s="77">
        <v>0.61538461538461542</v>
      </c>
      <c r="F109" s="77">
        <v>0.97362019230769237</v>
      </c>
      <c r="G109" s="77">
        <v>0.42372884615384615</v>
      </c>
      <c r="H109" s="77">
        <v>0.23238444679456699</v>
      </c>
      <c r="I109" s="77">
        <v>0.32538747658323991</v>
      </c>
      <c r="J109" s="43">
        <v>1</v>
      </c>
      <c r="K109" s="43" t="s">
        <v>244</v>
      </c>
      <c r="L109" s="43" t="s">
        <v>343</v>
      </c>
      <c r="M109" s="43" t="s">
        <v>259</v>
      </c>
      <c r="N109" s="43" t="s">
        <v>1180</v>
      </c>
      <c r="O109" s="43">
        <v>2</v>
      </c>
      <c r="P109" s="43" t="s">
        <v>347</v>
      </c>
      <c r="Q109" s="77">
        <v>-2.7500230617467083</v>
      </c>
      <c r="R109" s="77">
        <v>0.12758850138277347</v>
      </c>
      <c r="S109" s="43">
        <v>231</v>
      </c>
      <c r="T109" s="53">
        <v>0.28875000000000001</v>
      </c>
      <c r="U109" s="58">
        <f t="shared" si="3"/>
        <v>0</v>
      </c>
      <c r="V109" s="78">
        <f t="shared" si="4"/>
        <v>0.34625703249406559</v>
      </c>
      <c r="W109" s="73" t="str">
        <f t="shared" si="5"/>
        <v>OK</v>
      </c>
    </row>
    <row r="110" spans="1:23">
      <c r="A110" s="42" t="s">
        <v>446</v>
      </c>
      <c r="B110" s="77">
        <v>91.5</v>
      </c>
      <c r="C110" s="77">
        <v>0.56730769230769229</v>
      </c>
      <c r="D110" s="77">
        <v>0.23076923076923078</v>
      </c>
      <c r="E110" s="77">
        <v>0.82692307692307687</v>
      </c>
      <c r="F110" s="77">
        <v>0.96806778846153851</v>
      </c>
      <c r="G110" s="77">
        <v>0.30984615384615383</v>
      </c>
      <c r="H110" s="77">
        <v>0.27619105194245874</v>
      </c>
      <c r="I110" s="77">
        <v>0.38315577104396642</v>
      </c>
      <c r="J110" s="43">
        <v>0</v>
      </c>
      <c r="K110" s="43" t="s">
        <v>270</v>
      </c>
      <c r="L110" s="43" t="s">
        <v>349</v>
      </c>
      <c r="M110" s="43" t="s">
        <v>269</v>
      </c>
      <c r="N110" s="43" t="s">
        <v>1180</v>
      </c>
      <c r="O110" s="43">
        <v>2</v>
      </c>
      <c r="P110" s="43" t="s">
        <v>347</v>
      </c>
      <c r="Q110" s="77">
        <v>-2.0450397307520172</v>
      </c>
      <c r="R110" s="77">
        <v>-0.77387736358555914</v>
      </c>
      <c r="S110" s="43">
        <v>231</v>
      </c>
      <c r="T110" s="53">
        <v>0.28875000000000001</v>
      </c>
      <c r="U110" s="58">
        <f t="shared" si="3"/>
        <v>0</v>
      </c>
      <c r="V110" s="78">
        <f t="shared" si="4"/>
        <v>0.41177116622575788</v>
      </c>
      <c r="W110" s="73" t="str">
        <f t="shared" si="5"/>
        <v>OK</v>
      </c>
    </row>
    <row r="111" spans="1:23">
      <c r="A111" s="42" t="s">
        <v>447</v>
      </c>
      <c r="B111" s="77">
        <v>133</v>
      </c>
      <c r="C111" s="77">
        <v>1.3269230769230769</v>
      </c>
      <c r="D111" s="77">
        <v>0.91346153846153844</v>
      </c>
      <c r="E111" s="77">
        <v>1.7115384615384615</v>
      </c>
      <c r="F111" s="77">
        <v>0.97007115384615383</v>
      </c>
      <c r="G111" s="77">
        <v>0.41535384615384618</v>
      </c>
      <c r="H111" s="77">
        <v>0.73060559614585818</v>
      </c>
      <c r="I111" s="77">
        <v>0.8548251933379829</v>
      </c>
      <c r="J111" s="43">
        <v>0</v>
      </c>
      <c r="K111" s="43" t="s">
        <v>244</v>
      </c>
      <c r="L111" s="43" t="s">
        <v>349</v>
      </c>
      <c r="M111" s="43" t="s">
        <v>259</v>
      </c>
      <c r="N111" s="43" t="s">
        <v>1182</v>
      </c>
      <c r="O111" s="43">
        <v>1</v>
      </c>
      <c r="P111" s="43" t="s">
        <v>350</v>
      </c>
      <c r="Q111" s="77">
        <v>3.6863727040517458</v>
      </c>
      <c r="R111" s="77">
        <v>0.76663678528302193</v>
      </c>
      <c r="S111" s="43">
        <v>223</v>
      </c>
      <c r="T111" s="53">
        <v>0.27875</v>
      </c>
      <c r="U111" s="58">
        <f t="shared" si="3"/>
        <v>0</v>
      </c>
      <c r="V111" s="78">
        <f t="shared" si="4"/>
        <v>0.73138161472856944</v>
      </c>
      <c r="W111" s="73" t="str">
        <f t="shared" si="5"/>
        <v>CONSENT LIMIT</v>
      </c>
    </row>
    <row r="112" spans="1:23">
      <c r="A112" s="42" t="s">
        <v>448</v>
      </c>
      <c r="B112" s="77">
        <v>125.5</v>
      </c>
      <c r="C112" s="77">
        <v>0.98076923076923073</v>
      </c>
      <c r="D112" s="77">
        <v>0.625</v>
      </c>
      <c r="E112" s="77">
        <v>1.6057692307692308</v>
      </c>
      <c r="F112" s="77">
        <v>0.97041730769230772</v>
      </c>
      <c r="G112" s="77">
        <v>4.2499999999999996E-2</v>
      </c>
      <c r="H112" s="77">
        <v>0.3650220597788349</v>
      </c>
      <c r="I112" s="77">
        <v>0.82222505391175238</v>
      </c>
      <c r="J112" s="43">
        <v>1</v>
      </c>
      <c r="K112" s="43" t="s">
        <v>286</v>
      </c>
      <c r="L112" s="43" t="s">
        <v>349</v>
      </c>
      <c r="M112" s="43" t="s">
        <v>293</v>
      </c>
      <c r="N112" s="43" t="s">
        <v>1181</v>
      </c>
      <c r="O112" s="43">
        <v>1</v>
      </c>
      <c r="P112" s="43" t="s">
        <v>350</v>
      </c>
      <c r="Q112" s="77">
        <v>1.7758174954353887</v>
      </c>
      <c r="R112" s="77">
        <v>-1.9179118770375885</v>
      </c>
      <c r="S112" s="43">
        <v>223</v>
      </c>
      <c r="T112" s="53">
        <v>0.27875</v>
      </c>
      <c r="U112" s="58">
        <f t="shared" si="3"/>
        <v>1</v>
      </c>
      <c r="V112" s="78">
        <f t="shared" si="4"/>
        <v>0.65030244307400142</v>
      </c>
      <c r="W112" s="73" t="str">
        <f t="shared" si="5"/>
        <v>OK</v>
      </c>
    </row>
    <row r="113" spans="1:23">
      <c r="A113" s="42" t="s">
        <v>449</v>
      </c>
      <c r="B113" s="77">
        <v>141.5</v>
      </c>
      <c r="C113" s="77">
        <v>1.0961538461538463</v>
      </c>
      <c r="D113" s="77">
        <v>0.69230769230769229</v>
      </c>
      <c r="E113" s="77">
        <v>1.8269230769230769</v>
      </c>
      <c r="F113" s="77">
        <v>0.9715346153846155</v>
      </c>
      <c r="G113" s="77">
        <v>0.1964846153846154</v>
      </c>
      <c r="H113" s="77">
        <v>0.57986566611041035</v>
      </c>
      <c r="I113" s="77">
        <v>0.81290083489874898</v>
      </c>
      <c r="J113" s="43">
        <v>1</v>
      </c>
      <c r="K113" s="43" t="s">
        <v>286</v>
      </c>
      <c r="L113" s="43" t="s">
        <v>353</v>
      </c>
      <c r="M113" s="43" t="s">
        <v>287</v>
      </c>
      <c r="N113" s="43" t="s">
        <v>1179</v>
      </c>
      <c r="O113" s="43">
        <v>1</v>
      </c>
      <c r="P113" s="43" t="s">
        <v>350</v>
      </c>
      <c r="Q113" s="77">
        <v>2.8346283422025311</v>
      </c>
      <c r="R113" s="77">
        <v>-0.88975980713085623</v>
      </c>
      <c r="S113" s="43">
        <v>223</v>
      </c>
      <c r="T113" s="53">
        <v>0.27875</v>
      </c>
      <c r="U113" s="58">
        <f t="shared" si="3"/>
        <v>1</v>
      </c>
      <c r="V113" s="78">
        <f t="shared" si="4"/>
        <v>0.70568864637315554</v>
      </c>
      <c r="W113" s="73" t="str">
        <f t="shared" si="5"/>
        <v>OK</v>
      </c>
    </row>
    <row r="114" spans="1:23">
      <c r="A114" s="42" t="s">
        <v>450</v>
      </c>
      <c r="B114" s="77">
        <v>105.5</v>
      </c>
      <c r="C114" s="77">
        <v>0.88461538461538458</v>
      </c>
      <c r="D114" s="77">
        <v>0.30769230769230771</v>
      </c>
      <c r="E114" s="77">
        <v>0.88461538461538458</v>
      </c>
      <c r="F114" s="77">
        <v>0.97517596153846153</v>
      </c>
      <c r="G114" s="77">
        <v>0.56812596153846151</v>
      </c>
      <c r="H114" s="77">
        <v>0.59450961366630584</v>
      </c>
      <c r="I114" s="77">
        <v>0.34793155451932833</v>
      </c>
      <c r="J114" s="43">
        <v>1</v>
      </c>
      <c r="K114" s="43" t="s">
        <v>281</v>
      </c>
      <c r="L114" s="43" t="s">
        <v>346</v>
      </c>
      <c r="M114" s="43" t="s">
        <v>280</v>
      </c>
      <c r="N114" s="43" t="s">
        <v>1179</v>
      </c>
      <c r="O114" s="43">
        <v>0</v>
      </c>
      <c r="P114" s="43" t="s">
        <v>344</v>
      </c>
      <c r="Q114" s="77">
        <v>-0.77955480903015162</v>
      </c>
      <c r="R114" s="77">
        <v>0.9068777187387137</v>
      </c>
      <c r="S114" s="43">
        <v>346</v>
      </c>
      <c r="T114" s="53">
        <v>0.4325</v>
      </c>
      <c r="U114" s="58">
        <f t="shared" si="3"/>
        <v>0</v>
      </c>
      <c r="V114" s="78">
        <f t="shared" si="4"/>
        <v>0.47987730212102075</v>
      </c>
      <c r="W114" s="73" t="str">
        <f t="shared" si="5"/>
        <v>OK</v>
      </c>
    </row>
    <row r="115" spans="1:23">
      <c r="A115" s="42" t="s">
        <v>451</v>
      </c>
      <c r="B115" s="77">
        <v>106</v>
      </c>
      <c r="C115" s="77">
        <v>0.78846153846153844</v>
      </c>
      <c r="D115" s="77">
        <v>0.39423076923076922</v>
      </c>
      <c r="E115" s="77">
        <v>0.95192307692307687</v>
      </c>
      <c r="F115" s="77">
        <v>0.96913365384615391</v>
      </c>
      <c r="G115" s="77">
        <v>0.37131346153846151</v>
      </c>
      <c r="H115" s="77">
        <v>0.4972239892923771</v>
      </c>
      <c r="I115" s="77">
        <v>0.49453556496822854</v>
      </c>
      <c r="J115" s="43">
        <v>1</v>
      </c>
      <c r="K115" s="43" t="s">
        <v>270</v>
      </c>
      <c r="L115" s="43" t="s">
        <v>343</v>
      </c>
      <c r="M115" s="43" t="s">
        <v>269</v>
      </c>
      <c r="N115" s="43" t="s">
        <v>1179</v>
      </c>
      <c r="O115" s="43">
        <v>0</v>
      </c>
      <c r="P115" s="43" t="s">
        <v>344</v>
      </c>
      <c r="Q115" s="77">
        <v>-0.47930697020441793</v>
      </c>
      <c r="R115" s="77">
        <v>-0.23386325992525547</v>
      </c>
      <c r="S115" s="43">
        <v>346</v>
      </c>
      <c r="T115" s="53">
        <v>0.4325</v>
      </c>
      <c r="U115" s="58">
        <f t="shared" si="3"/>
        <v>0</v>
      </c>
      <c r="V115" s="78">
        <f t="shared" si="4"/>
        <v>0.5292830992874229</v>
      </c>
      <c r="W115" s="73" t="str">
        <f t="shared" si="5"/>
        <v>OK</v>
      </c>
    </row>
    <row r="116" spans="1:23">
      <c r="A116" s="42" t="s">
        <v>452</v>
      </c>
      <c r="B116" s="77">
        <v>172</v>
      </c>
      <c r="C116" s="77">
        <v>0.95192307692307687</v>
      </c>
      <c r="D116" s="77">
        <v>0.375</v>
      </c>
      <c r="E116" s="77">
        <v>0.95192307692307687</v>
      </c>
      <c r="F116" s="77">
        <v>0.97041634615384609</v>
      </c>
      <c r="G116" s="77">
        <v>0.22292788461538462</v>
      </c>
      <c r="H116" s="77">
        <v>0.66508925259919771</v>
      </c>
      <c r="I116" s="77">
        <v>0.44552933786133203</v>
      </c>
      <c r="J116" s="43">
        <v>1</v>
      </c>
      <c r="K116" s="43" t="s">
        <v>286</v>
      </c>
      <c r="L116" s="43" t="s">
        <v>343</v>
      </c>
      <c r="M116" s="43" t="s">
        <v>290</v>
      </c>
      <c r="N116" s="43" t="s">
        <v>1179</v>
      </c>
      <c r="O116" s="43">
        <v>0</v>
      </c>
      <c r="P116" s="43" t="s">
        <v>344</v>
      </c>
      <c r="Q116" s="77">
        <v>0.64740606112895205</v>
      </c>
      <c r="R116" s="77">
        <v>-1.8568080094663351</v>
      </c>
      <c r="S116" s="43">
        <v>346</v>
      </c>
      <c r="T116" s="53">
        <v>0.4325</v>
      </c>
      <c r="U116" s="58">
        <f t="shared" si="3"/>
        <v>0</v>
      </c>
      <c r="V116" s="78">
        <f t="shared" si="4"/>
        <v>0.6272169938741925</v>
      </c>
      <c r="W116" s="73" t="str">
        <f t="shared" si="5"/>
        <v>OK</v>
      </c>
    </row>
    <row r="117" spans="1:23">
      <c r="A117" s="42" t="s">
        <v>453</v>
      </c>
      <c r="B117" s="77">
        <v>71</v>
      </c>
      <c r="C117" s="77">
        <v>0.71153846153846156</v>
      </c>
      <c r="D117" s="77">
        <v>0.35576923076923078</v>
      </c>
      <c r="E117" s="77">
        <v>1.2788461538461537</v>
      </c>
      <c r="F117" s="77">
        <v>0.97192307692307689</v>
      </c>
      <c r="G117" s="77">
        <v>0.59531057692307698</v>
      </c>
      <c r="H117" s="77">
        <v>0.3636508787061869</v>
      </c>
      <c r="I117" s="77">
        <v>0.66977986070596818</v>
      </c>
      <c r="J117" s="43">
        <v>0</v>
      </c>
      <c r="K117" s="43" t="s">
        <v>281</v>
      </c>
      <c r="L117" s="43" t="s">
        <v>353</v>
      </c>
      <c r="M117" s="43" t="s">
        <v>283</v>
      </c>
      <c r="N117" s="43" t="s">
        <v>1181</v>
      </c>
      <c r="O117" s="43">
        <v>0</v>
      </c>
      <c r="P117" s="43" t="s">
        <v>344</v>
      </c>
      <c r="Q117" s="77">
        <v>-0.60781436790059051</v>
      </c>
      <c r="R117" s="77">
        <v>1.8633167810180684</v>
      </c>
      <c r="S117" s="43">
        <v>346</v>
      </c>
      <c r="T117" s="53">
        <v>0.4325</v>
      </c>
      <c r="U117" s="58">
        <f t="shared" si="3"/>
        <v>0</v>
      </c>
      <c r="V117" s="78">
        <f t="shared" si="4"/>
        <v>0.46574920939880526</v>
      </c>
      <c r="W117" s="73" t="str">
        <f t="shared" si="5"/>
        <v>OK</v>
      </c>
    </row>
    <row r="118" spans="1:23">
      <c r="A118" s="42" t="s">
        <v>454</v>
      </c>
      <c r="B118" s="77">
        <v>151.5</v>
      </c>
      <c r="C118" s="77">
        <v>1.2692307692307692</v>
      </c>
      <c r="D118" s="77">
        <v>0.65384615384615385</v>
      </c>
      <c r="E118" s="77">
        <v>1.1153846153846154</v>
      </c>
      <c r="F118" s="77">
        <v>0.97045000000000003</v>
      </c>
      <c r="G118" s="77">
        <v>0.38538173076923077</v>
      </c>
      <c r="H118" s="77">
        <v>0.78090615194856083</v>
      </c>
      <c r="I118" s="77">
        <v>0.56840294629688171</v>
      </c>
      <c r="J118" s="43">
        <v>1</v>
      </c>
      <c r="K118" s="43" t="s">
        <v>303</v>
      </c>
      <c r="L118" s="43" t="s">
        <v>349</v>
      </c>
      <c r="M118" s="43" t="s">
        <v>306</v>
      </c>
      <c r="N118" s="43" t="s">
        <v>1182</v>
      </c>
      <c r="O118" s="43">
        <v>1</v>
      </c>
      <c r="P118" s="43" t="s">
        <v>350</v>
      </c>
      <c r="Q118" s="77">
        <v>2.0773578222188038</v>
      </c>
      <c r="R118" s="77">
        <v>-0.24055257485605155</v>
      </c>
      <c r="S118" s="43">
        <v>223</v>
      </c>
      <c r="T118" s="53">
        <v>0.27875</v>
      </c>
      <c r="U118" s="58">
        <f t="shared" si="3"/>
        <v>0</v>
      </c>
      <c r="V118" s="78">
        <f t="shared" si="4"/>
        <v>0.67558321957360923</v>
      </c>
      <c r="W118" s="73" t="str">
        <f t="shared" si="5"/>
        <v>OK</v>
      </c>
    </row>
    <row r="119" spans="1:23">
      <c r="A119" s="42" t="s">
        <v>455</v>
      </c>
      <c r="B119" s="77">
        <v>118</v>
      </c>
      <c r="C119" s="77">
        <v>0.91346153846153844</v>
      </c>
      <c r="D119" s="77">
        <v>0.50961538461538458</v>
      </c>
      <c r="E119" s="77">
        <v>1.2307692307692308</v>
      </c>
      <c r="F119" s="77">
        <v>0.97187019230769234</v>
      </c>
      <c r="G119" s="77">
        <v>0.21138846153846155</v>
      </c>
      <c r="H119" s="77">
        <v>0.44323711490663398</v>
      </c>
      <c r="I119" s="77">
        <v>0.6071035671661873</v>
      </c>
      <c r="J119" s="43">
        <v>0</v>
      </c>
      <c r="K119" s="43" t="s">
        <v>286</v>
      </c>
      <c r="L119" s="43" t="s">
        <v>369</v>
      </c>
      <c r="M119" s="43" t="s">
        <v>289</v>
      </c>
      <c r="N119" s="43" t="s">
        <v>1181</v>
      </c>
      <c r="O119" s="43">
        <v>0</v>
      </c>
      <c r="P119" s="43" t="s">
        <v>344</v>
      </c>
      <c r="Q119" s="77">
        <v>0.57427993769091035</v>
      </c>
      <c r="R119" s="77">
        <v>-1.1309637624057534</v>
      </c>
      <c r="S119" s="43">
        <v>346</v>
      </c>
      <c r="T119" s="53">
        <v>0.4325</v>
      </c>
      <c r="U119" s="58">
        <f t="shared" si="3"/>
        <v>0</v>
      </c>
      <c r="V119" s="78">
        <f t="shared" si="4"/>
        <v>0.57874065647322603</v>
      </c>
      <c r="W119" s="73" t="str">
        <f t="shared" si="5"/>
        <v>OK</v>
      </c>
    </row>
    <row r="120" spans="1:23">
      <c r="A120" s="42" t="s">
        <v>456</v>
      </c>
      <c r="B120" s="77">
        <v>61</v>
      </c>
      <c r="C120" s="77">
        <v>0.63461538461538458</v>
      </c>
      <c r="D120" s="77">
        <v>0.10576923076923077</v>
      </c>
      <c r="E120" s="77">
        <v>0.35576923076923078</v>
      </c>
      <c r="F120" s="77">
        <v>0.97226250000000003</v>
      </c>
      <c r="G120" s="77">
        <v>0.41581442307692307</v>
      </c>
      <c r="H120" s="77">
        <v>0.35102635228437057</v>
      </c>
      <c r="I120" s="77">
        <v>3.9356942051911981E-2</v>
      </c>
      <c r="J120" s="43">
        <v>1</v>
      </c>
      <c r="K120" s="43" t="s">
        <v>303</v>
      </c>
      <c r="L120" s="43" t="s">
        <v>346</v>
      </c>
      <c r="M120" s="43" t="s">
        <v>305</v>
      </c>
      <c r="N120" s="43" t="s">
        <v>1181</v>
      </c>
      <c r="O120" s="43">
        <v>2</v>
      </c>
      <c r="P120" s="43" t="s">
        <v>347</v>
      </c>
      <c r="Q120" s="77">
        <v>-3.6482299508268992</v>
      </c>
      <c r="R120" s="77">
        <v>-0.35058763198882348</v>
      </c>
      <c r="S120" s="43">
        <v>231</v>
      </c>
      <c r="T120" s="53">
        <v>0.28875000000000001</v>
      </c>
      <c r="U120" s="58">
        <f t="shared" si="3"/>
        <v>0</v>
      </c>
      <c r="V120" s="78">
        <f t="shared" si="4"/>
        <v>0.31581533537430961</v>
      </c>
      <c r="W120" s="73" t="str">
        <f t="shared" si="5"/>
        <v>OK</v>
      </c>
    </row>
    <row r="121" spans="1:23">
      <c r="A121" s="42" t="s">
        <v>457</v>
      </c>
      <c r="B121" s="77">
        <v>65.5</v>
      </c>
      <c r="C121" s="77">
        <v>0.55769230769230771</v>
      </c>
      <c r="D121" s="77">
        <v>0.19230769230769232</v>
      </c>
      <c r="E121" s="77">
        <v>0.66346153846153844</v>
      </c>
      <c r="F121" s="77">
        <v>0.9743798076923077</v>
      </c>
      <c r="G121" s="77">
        <v>0.45442499999999997</v>
      </c>
      <c r="H121" s="77">
        <v>0.29202766780161354</v>
      </c>
      <c r="I121" s="77">
        <v>0.35386975899119316</v>
      </c>
      <c r="J121" s="43">
        <v>1</v>
      </c>
      <c r="K121" s="43" t="s">
        <v>276</v>
      </c>
      <c r="L121" s="43" t="s">
        <v>349</v>
      </c>
      <c r="M121" s="43" t="s">
        <v>277</v>
      </c>
      <c r="N121" s="43" t="s">
        <v>1180</v>
      </c>
      <c r="O121" s="43">
        <v>2</v>
      </c>
      <c r="P121" s="43" t="s">
        <v>347</v>
      </c>
      <c r="Q121" s="77">
        <v>-2.6717580941313432</v>
      </c>
      <c r="R121" s="77">
        <v>0.31732606007932079</v>
      </c>
      <c r="S121" s="43">
        <v>231</v>
      </c>
      <c r="T121" s="53">
        <v>0.28875000000000001</v>
      </c>
      <c r="U121" s="58">
        <f t="shared" si="3"/>
        <v>0</v>
      </c>
      <c r="V121" s="78">
        <f t="shared" si="4"/>
        <v>0.37396712820808409</v>
      </c>
      <c r="W121" s="73" t="str">
        <f t="shared" si="5"/>
        <v>OK</v>
      </c>
    </row>
    <row r="122" spans="1:23">
      <c r="A122" s="42" t="s">
        <v>458</v>
      </c>
      <c r="B122" s="77">
        <v>108.5</v>
      </c>
      <c r="C122" s="77">
        <v>0.94230769230769229</v>
      </c>
      <c r="D122" s="77">
        <v>0.43269230769230771</v>
      </c>
      <c r="E122" s="77">
        <v>0.99038461538461542</v>
      </c>
      <c r="F122" s="77">
        <v>0.97155288461538458</v>
      </c>
      <c r="G122" s="77">
        <v>0.38272788461538459</v>
      </c>
      <c r="H122" s="77">
        <v>0.55840114931095319</v>
      </c>
      <c r="I122" s="77">
        <v>0.51929239500834079</v>
      </c>
      <c r="J122" s="43">
        <v>1</v>
      </c>
      <c r="K122" s="43" t="s">
        <v>298</v>
      </c>
      <c r="L122" s="43" t="s">
        <v>349</v>
      </c>
      <c r="M122" s="43" t="s">
        <v>300</v>
      </c>
      <c r="N122" s="43" t="s">
        <v>1179</v>
      </c>
      <c r="O122" s="43">
        <v>0</v>
      </c>
      <c r="P122" s="43" t="s">
        <v>344</v>
      </c>
      <c r="Q122" s="77">
        <v>5.7294323068240165E-2</v>
      </c>
      <c r="R122" s="77">
        <v>-0.10482640831172101</v>
      </c>
      <c r="S122" s="43">
        <v>346</v>
      </c>
      <c r="T122" s="53">
        <v>0.4325</v>
      </c>
      <c r="U122" s="58">
        <f t="shared" si="3"/>
        <v>0</v>
      </c>
      <c r="V122" s="78">
        <f t="shared" si="4"/>
        <v>0.56138626453858498</v>
      </c>
      <c r="W122" s="73" t="str">
        <f t="shared" si="5"/>
        <v>OK</v>
      </c>
    </row>
    <row r="123" spans="1:23">
      <c r="A123" s="42" t="s">
        <v>459</v>
      </c>
      <c r="B123" s="77">
        <v>213</v>
      </c>
      <c r="C123" s="77">
        <v>1.6153846153846154</v>
      </c>
      <c r="D123" s="77">
        <v>1.2980769230769231</v>
      </c>
      <c r="E123" s="77">
        <v>1.9038461538461537</v>
      </c>
      <c r="F123" s="77">
        <v>0.96754615384615383</v>
      </c>
      <c r="G123" s="77">
        <v>0.42934326923076921</v>
      </c>
      <c r="H123" s="77">
        <v>0.86962640502190769</v>
      </c>
      <c r="I123" s="77">
        <v>1</v>
      </c>
      <c r="J123" s="43">
        <v>1</v>
      </c>
      <c r="K123" s="43" t="s">
        <v>276</v>
      </c>
      <c r="L123" s="43" t="s">
        <v>343</v>
      </c>
      <c r="M123" s="43" t="s">
        <v>278</v>
      </c>
      <c r="N123" s="43" t="s">
        <v>1182</v>
      </c>
      <c r="O123" s="43">
        <v>1</v>
      </c>
      <c r="P123" s="43" t="s">
        <v>350</v>
      </c>
      <c r="Q123" s="77">
        <v>6.4549337502294177</v>
      </c>
      <c r="R123" s="77">
        <v>0.5476913180132128</v>
      </c>
      <c r="S123" s="43">
        <v>223</v>
      </c>
      <c r="T123" s="53">
        <v>0.27875</v>
      </c>
      <c r="U123" s="58">
        <f t="shared" si="3"/>
        <v>1</v>
      </c>
      <c r="V123" s="78">
        <f t="shared" si="4"/>
        <v>0.83399606495216605</v>
      </c>
      <c r="W123" s="73" t="str">
        <f t="shared" si="5"/>
        <v>OK</v>
      </c>
    </row>
    <row r="124" spans="1:23">
      <c r="A124" s="42" t="s">
        <v>460</v>
      </c>
      <c r="B124" s="77">
        <v>79.5</v>
      </c>
      <c r="C124" s="77">
        <v>0.70192307692307687</v>
      </c>
      <c r="D124" s="77">
        <v>0.41346153846153844</v>
      </c>
      <c r="E124" s="77">
        <v>1.1346153846153846</v>
      </c>
      <c r="F124" s="77">
        <v>0.9706721153846154</v>
      </c>
      <c r="G124" s="77">
        <v>0.37160096153846156</v>
      </c>
      <c r="H124" s="77">
        <v>0.20043713347451031</v>
      </c>
      <c r="I124" s="77">
        <v>0.61957116207456653</v>
      </c>
      <c r="J124" s="43">
        <v>1</v>
      </c>
      <c r="K124" s="43" t="s">
        <v>244</v>
      </c>
      <c r="L124" s="43" t="s">
        <v>343</v>
      </c>
      <c r="M124" s="43" t="s">
        <v>258</v>
      </c>
      <c r="N124" s="43" t="s">
        <v>1180</v>
      </c>
      <c r="O124" s="43">
        <v>0</v>
      </c>
      <c r="P124" s="43" t="s">
        <v>344</v>
      </c>
      <c r="Q124" s="77">
        <v>-0.91947411232412302</v>
      </c>
      <c r="R124" s="77">
        <v>0.18917372149071809</v>
      </c>
      <c r="S124" s="43">
        <v>346</v>
      </c>
      <c r="T124" s="53">
        <v>0.4325</v>
      </c>
      <c r="U124" s="58">
        <f t="shared" si="3"/>
        <v>1</v>
      </c>
      <c r="V124" s="78">
        <f t="shared" si="4"/>
        <v>0.43316781830128415</v>
      </c>
      <c r="W124" s="73" t="str">
        <f t="shared" si="5"/>
        <v>OK</v>
      </c>
    </row>
    <row r="125" spans="1:23">
      <c r="A125" s="42" t="s">
        <v>461</v>
      </c>
      <c r="B125" s="77">
        <v>100</v>
      </c>
      <c r="C125" s="77">
        <v>0.77884615384615385</v>
      </c>
      <c r="D125" s="77">
        <v>0.40384615384615385</v>
      </c>
      <c r="E125" s="77">
        <v>1.0769230769230769</v>
      </c>
      <c r="F125" s="77">
        <v>0.96809326923076933</v>
      </c>
      <c r="G125" s="77">
        <v>0.28759903846153845</v>
      </c>
      <c r="H125" s="77">
        <v>0.43879015129506199</v>
      </c>
      <c r="I125" s="77">
        <v>0.53793702693913137</v>
      </c>
      <c r="J125" s="43">
        <v>1</v>
      </c>
      <c r="K125" s="43" t="s">
        <v>266</v>
      </c>
      <c r="L125" s="43" t="s">
        <v>346</v>
      </c>
      <c r="M125" s="43" t="s">
        <v>265</v>
      </c>
      <c r="N125" s="43" t="s">
        <v>1181</v>
      </c>
      <c r="O125" s="43">
        <v>0</v>
      </c>
      <c r="P125" s="43" t="s">
        <v>344</v>
      </c>
      <c r="Q125" s="77">
        <v>-0.37536082812353072</v>
      </c>
      <c r="R125" s="77">
        <v>-0.64578952274903079</v>
      </c>
      <c r="S125" s="43">
        <v>346</v>
      </c>
      <c r="T125" s="53">
        <v>0.4325</v>
      </c>
      <c r="U125" s="58">
        <f t="shared" si="3"/>
        <v>0</v>
      </c>
      <c r="V125" s="78">
        <f t="shared" si="4"/>
        <v>0.53693691654913267</v>
      </c>
      <c r="W125" s="73" t="str">
        <f t="shared" si="5"/>
        <v>OK</v>
      </c>
    </row>
    <row r="126" spans="1:23">
      <c r="A126" s="42" t="s">
        <v>462</v>
      </c>
      <c r="B126" s="77">
        <v>129.5</v>
      </c>
      <c r="C126" s="77">
        <v>1.1442307692307692</v>
      </c>
      <c r="D126" s="77">
        <v>0.61538461538461542</v>
      </c>
      <c r="E126" s="77">
        <v>1.375</v>
      </c>
      <c r="F126" s="77">
        <v>0.97379903846153837</v>
      </c>
      <c r="G126" s="77">
        <v>0.42006153846153843</v>
      </c>
      <c r="H126" s="77">
        <v>0.68385252319813872</v>
      </c>
      <c r="I126" s="77">
        <v>0.65521601672661234</v>
      </c>
      <c r="J126" s="43">
        <v>1</v>
      </c>
      <c r="K126" s="43" t="s">
        <v>244</v>
      </c>
      <c r="L126" s="43" t="s">
        <v>353</v>
      </c>
      <c r="M126" s="43" t="s">
        <v>261</v>
      </c>
      <c r="N126" s="43" t="s">
        <v>1182</v>
      </c>
      <c r="O126" s="43">
        <v>1</v>
      </c>
      <c r="P126" s="43" t="s">
        <v>350</v>
      </c>
      <c r="Q126" s="77">
        <v>1.8875028420813631</v>
      </c>
      <c r="R126" s="77">
        <v>0.35320717780808081</v>
      </c>
      <c r="S126" s="43">
        <v>223</v>
      </c>
      <c r="T126" s="53">
        <v>0.27875</v>
      </c>
      <c r="U126" s="58">
        <f t="shared" si="3"/>
        <v>1</v>
      </c>
      <c r="V126" s="78">
        <f t="shared" si="4"/>
        <v>0.64928305584176149</v>
      </c>
      <c r="W126" s="73" t="str">
        <f t="shared" si="5"/>
        <v>OK</v>
      </c>
    </row>
    <row r="127" spans="1:23">
      <c r="A127" s="42" t="s">
        <v>463</v>
      </c>
      <c r="B127" s="77">
        <v>144</v>
      </c>
      <c r="C127" s="77">
        <v>1.0673076923076923</v>
      </c>
      <c r="D127" s="77">
        <v>0.47115384615384615</v>
      </c>
      <c r="E127" s="77">
        <v>1.0769230769230769</v>
      </c>
      <c r="F127" s="77">
        <v>0.96565480769230772</v>
      </c>
      <c r="G127" s="77">
        <v>0.54684519230769235</v>
      </c>
      <c r="H127" s="77">
        <v>0.78804827968543545</v>
      </c>
      <c r="I127" s="77">
        <v>0.49197251918404095</v>
      </c>
      <c r="J127" s="43">
        <v>0</v>
      </c>
      <c r="K127" s="43" t="s">
        <v>308</v>
      </c>
      <c r="L127" s="43" t="s">
        <v>349</v>
      </c>
      <c r="M127" s="43" t="s">
        <v>310</v>
      </c>
      <c r="N127" s="43" t="s">
        <v>1182</v>
      </c>
      <c r="O127" s="43">
        <v>0</v>
      </c>
      <c r="P127" s="43" t="s">
        <v>344</v>
      </c>
      <c r="Q127" s="77">
        <v>1.0906019820185122</v>
      </c>
      <c r="R127" s="77">
        <v>0.72776200630964938</v>
      </c>
      <c r="S127" s="43">
        <v>346</v>
      </c>
      <c r="T127" s="53">
        <v>0.4325</v>
      </c>
      <c r="U127" s="58">
        <f t="shared" si="3"/>
        <v>0</v>
      </c>
      <c r="V127" s="78">
        <f t="shared" si="4"/>
        <v>0.61550218353673525</v>
      </c>
      <c r="W127" s="73" t="str">
        <f t="shared" si="5"/>
        <v>OK</v>
      </c>
    </row>
    <row r="128" spans="1:23">
      <c r="A128" s="42" t="s">
        <v>464</v>
      </c>
      <c r="B128" s="77">
        <v>182</v>
      </c>
      <c r="C128" s="77">
        <v>1.6442307692307692</v>
      </c>
      <c r="D128" s="77">
        <v>1.2596153846153846</v>
      </c>
      <c r="E128" s="77">
        <v>2.1538461538461537</v>
      </c>
      <c r="F128" s="77">
        <v>0.97080961538461541</v>
      </c>
      <c r="G128" s="77">
        <v>0.44172019230769227</v>
      </c>
      <c r="H128" s="77">
        <v>0.92604172413805719</v>
      </c>
      <c r="I128" s="77">
        <v>1</v>
      </c>
      <c r="J128" s="43">
        <v>1</v>
      </c>
      <c r="K128" s="43" t="s">
        <v>298</v>
      </c>
      <c r="L128" s="43" t="s">
        <v>346</v>
      </c>
      <c r="M128" s="43" t="s">
        <v>299</v>
      </c>
      <c r="N128" s="43" t="s">
        <v>1182</v>
      </c>
      <c r="O128" s="43">
        <v>1</v>
      </c>
      <c r="P128" s="43" t="s">
        <v>350</v>
      </c>
      <c r="Q128" s="77">
        <v>6.5167917023124469</v>
      </c>
      <c r="R128" s="77">
        <v>1.0135417008469287</v>
      </c>
      <c r="S128" s="43">
        <v>223</v>
      </c>
      <c r="T128" s="53">
        <v>0.27875</v>
      </c>
      <c r="U128" s="58">
        <f t="shared" si="3"/>
        <v>1</v>
      </c>
      <c r="V128" s="78">
        <f t="shared" si="4"/>
        <v>0.85628872778520271</v>
      </c>
      <c r="W128" s="73" t="str">
        <f t="shared" si="5"/>
        <v>OK</v>
      </c>
    </row>
    <row r="129" spans="1:23">
      <c r="A129" s="42" t="s">
        <v>465</v>
      </c>
      <c r="B129" s="77">
        <v>88.5</v>
      </c>
      <c r="C129" s="77">
        <v>0.71153846153846156</v>
      </c>
      <c r="D129" s="77">
        <v>0.38461538461538464</v>
      </c>
      <c r="E129" s="77">
        <v>1.2403846153846154</v>
      </c>
      <c r="F129" s="77">
        <v>0.97111057692307701</v>
      </c>
      <c r="G129" s="77">
        <v>0.42076634615384617</v>
      </c>
      <c r="H129" s="77">
        <v>0.32665413266328508</v>
      </c>
      <c r="I129" s="77">
        <v>0.53685410145594914</v>
      </c>
      <c r="J129" s="43">
        <v>0</v>
      </c>
      <c r="K129" s="43" t="s">
        <v>266</v>
      </c>
      <c r="L129" s="43" t="s">
        <v>346</v>
      </c>
      <c r="M129" s="43" t="s">
        <v>267</v>
      </c>
      <c r="N129" s="43" t="s">
        <v>1180</v>
      </c>
      <c r="O129" s="43">
        <v>0</v>
      </c>
      <c r="P129" s="43" t="s">
        <v>344</v>
      </c>
      <c r="Q129" s="77">
        <v>-0.69323338170593785</v>
      </c>
      <c r="R129" s="77">
        <v>0.40367569528142794</v>
      </c>
      <c r="S129" s="43">
        <v>346</v>
      </c>
      <c r="T129" s="53">
        <v>0.4325</v>
      </c>
      <c r="U129" s="58">
        <f t="shared" si="3"/>
        <v>0</v>
      </c>
      <c r="V129" s="78">
        <f t="shared" si="4"/>
        <v>0.45285900359680148</v>
      </c>
      <c r="W129" s="73" t="str">
        <f t="shared" si="5"/>
        <v>OK</v>
      </c>
    </row>
    <row r="130" spans="1:23">
      <c r="A130" s="42" t="s">
        <v>466</v>
      </c>
      <c r="B130" s="77">
        <v>104.5</v>
      </c>
      <c r="C130" s="77">
        <v>0.90384615384615385</v>
      </c>
      <c r="D130" s="77">
        <v>0.47115384615384615</v>
      </c>
      <c r="E130" s="77">
        <v>1.25</v>
      </c>
      <c r="F130" s="77">
        <v>0.96854519230769232</v>
      </c>
      <c r="G130" s="77">
        <v>0.39120769230769231</v>
      </c>
      <c r="H130" s="77">
        <v>0.53988600795907393</v>
      </c>
      <c r="I130" s="77">
        <v>0.63758991342967974</v>
      </c>
      <c r="J130" s="43">
        <v>1</v>
      </c>
      <c r="K130" s="43" t="s">
        <v>303</v>
      </c>
      <c r="L130" s="43" t="s">
        <v>346</v>
      </c>
      <c r="M130" s="43" t="s">
        <v>305</v>
      </c>
      <c r="N130" s="43" t="s">
        <v>1179</v>
      </c>
      <c r="O130" s="43">
        <v>0</v>
      </c>
      <c r="P130" s="43" t="s">
        <v>344</v>
      </c>
      <c r="Q130" s="77">
        <v>0.54845678153134581</v>
      </c>
      <c r="R130" s="77">
        <v>0.22302913769696545</v>
      </c>
      <c r="S130" s="43">
        <v>346</v>
      </c>
      <c r="T130" s="53">
        <v>0.4325</v>
      </c>
      <c r="U130" s="58">
        <f t="shared" si="3"/>
        <v>1</v>
      </c>
      <c r="V130" s="78">
        <f t="shared" si="4"/>
        <v>0.5864237545335641</v>
      </c>
      <c r="W130" s="73" t="str">
        <f t="shared" si="5"/>
        <v>OK</v>
      </c>
    </row>
    <row r="131" spans="1:23">
      <c r="A131" s="42" t="s">
        <v>467</v>
      </c>
      <c r="B131" s="77">
        <v>221.5</v>
      </c>
      <c r="C131" s="77">
        <v>1.3557692307692308</v>
      </c>
      <c r="D131" s="77">
        <v>1.0096153846153846</v>
      </c>
      <c r="E131" s="77">
        <v>1.6634615384615385</v>
      </c>
      <c r="F131" s="77">
        <v>0.97226346153846144</v>
      </c>
      <c r="G131" s="77">
        <v>0.1007548076923077</v>
      </c>
      <c r="H131" s="77">
        <v>0.73336305629628051</v>
      </c>
      <c r="I131" s="77">
        <v>1</v>
      </c>
      <c r="J131" s="43">
        <v>1</v>
      </c>
      <c r="K131" s="43" t="s">
        <v>286</v>
      </c>
      <c r="L131" s="43" t="s">
        <v>346</v>
      </c>
      <c r="M131" s="43" t="s">
        <v>288</v>
      </c>
      <c r="N131" s="43" t="s">
        <v>1182</v>
      </c>
      <c r="O131" s="43">
        <v>1</v>
      </c>
      <c r="P131" s="43" t="s">
        <v>350</v>
      </c>
      <c r="Q131" s="77">
        <v>5.1484204126645778</v>
      </c>
      <c r="R131" s="77">
        <v>-1.994720184576366</v>
      </c>
      <c r="S131" s="43">
        <v>223</v>
      </c>
      <c r="T131" s="53">
        <v>0.27875</v>
      </c>
      <c r="U131" s="58">
        <f t="shared" si="3"/>
        <v>1</v>
      </c>
      <c r="V131" s="78">
        <f t="shared" si="4"/>
        <v>0.85482467341024937</v>
      </c>
      <c r="W131" s="73" t="str">
        <f t="shared" si="5"/>
        <v>OK</v>
      </c>
    </row>
    <row r="132" spans="1:23">
      <c r="A132" s="42" t="s">
        <v>468</v>
      </c>
      <c r="B132" s="77">
        <v>115.5</v>
      </c>
      <c r="C132" s="77">
        <v>1.25</v>
      </c>
      <c r="D132" s="77">
        <v>0.67307692307692313</v>
      </c>
      <c r="E132" s="77">
        <v>1.4615384615384615</v>
      </c>
      <c r="F132" s="77">
        <v>0.96672692307692298</v>
      </c>
      <c r="G132" s="77">
        <v>0.5978</v>
      </c>
      <c r="H132" s="77">
        <v>0.78157889112398871</v>
      </c>
      <c r="I132" s="77">
        <v>0.65068962654269658</v>
      </c>
      <c r="J132" s="43">
        <v>1</v>
      </c>
      <c r="K132" s="43" t="s">
        <v>263</v>
      </c>
      <c r="L132" s="43" t="s">
        <v>353</v>
      </c>
      <c r="M132" s="43" t="s">
        <v>262</v>
      </c>
      <c r="N132" s="43" t="s">
        <v>1182</v>
      </c>
      <c r="O132" s="43">
        <v>1</v>
      </c>
      <c r="P132" s="43" t="s">
        <v>350</v>
      </c>
      <c r="Q132" s="77">
        <v>2.235668253881129</v>
      </c>
      <c r="R132" s="77">
        <v>1.7474908941434297</v>
      </c>
      <c r="S132" s="43">
        <v>223</v>
      </c>
      <c r="T132" s="53">
        <v>0.27875</v>
      </c>
      <c r="U132" s="58">
        <f t="shared" si="3"/>
        <v>1</v>
      </c>
      <c r="V132" s="78">
        <f t="shared" si="4"/>
        <v>0.6474673889686039</v>
      </c>
      <c r="W132" s="73" t="str">
        <f t="shared" si="5"/>
        <v>OK</v>
      </c>
    </row>
    <row r="133" spans="1:23">
      <c r="A133" s="42" t="s">
        <v>469</v>
      </c>
      <c r="B133" s="77">
        <v>95</v>
      </c>
      <c r="C133" s="77">
        <v>0.91346153846153844</v>
      </c>
      <c r="D133" s="77">
        <v>0.47115384615384615</v>
      </c>
      <c r="E133" s="77">
        <v>1.1057692307692308</v>
      </c>
      <c r="F133" s="77">
        <v>0.97363173076923082</v>
      </c>
      <c r="G133" s="77">
        <v>0.51006346153846149</v>
      </c>
      <c r="H133" s="77">
        <v>0.53861868863981688</v>
      </c>
      <c r="I133" s="77">
        <v>0.61956598062788426</v>
      </c>
      <c r="J133" s="43">
        <v>1</v>
      </c>
      <c r="K133" s="43" t="s">
        <v>281</v>
      </c>
      <c r="L133" s="43" t="s">
        <v>349</v>
      </c>
      <c r="M133" s="43" t="s">
        <v>280</v>
      </c>
      <c r="N133" s="43" t="s">
        <v>1179</v>
      </c>
      <c r="O133" s="43">
        <v>0</v>
      </c>
      <c r="P133" s="43" t="s">
        <v>344</v>
      </c>
      <c r="Q133" s="77">
        <v>0.2133089897654373</v>
      </c>
      <c r="R133" s="77">
        <v>1.0275420010497409</v>
      </c>
      <c r="S133" s="43">
        <v>346</v>
      </c>
      <c r="T133" s="53">
        <v>0.4325</v>
      </c>
      <c r="U133" s="58">
        <f t="shared" si="3"/>
        <v>1</v>
      </c>
      <c r="V133" s="78">
        <f t="shared" si="4"/>
        <v>0.55073233869166749</v>
      </c>
      <c r="W133" s="73" t="str">
        <f t="shared" si="5"/>
        <v>OK</v>
      </c>
    </row>
    <row r="134" spans="1:23">
      <c r="A134" s="42" t="s">
        <v>470</v>
      </c>
      <c r="B134" s="77">
        <v>116.5</v>
      </c>
      <c r="C134" s="77">
        <v>1.0192307692307692</v>
      </c>
      <c r="D134" s="77">
        <v>0.38461538461538464</v>
      </c>
      <c r="E134" s="77">
        <v>1</v>
      </c>
      <c r="F134" s="77">
        <v>0.97392980769230775</v>
      </c>
      <c r="G134" s="77">
        <v>0.23562692307692307</v>
      </c>
      <c r="H134" s="77">
        <v>0.54395013203919451</v>
      </c>
      <c r="I134" s="77">
        <v>0.44452377185190761</v>
      </c>
      <c r="J134" s="43">
        <v>1</v>
      </c>
      <c r="K134" s="43" t="s">
        <v>286</v>
      </c>
      <c r="L134" s="43" t="s">
        <v>346</v>
      </c>
      <c r="M134" s="43" t="s">
        <v>292</v>
      </c>
      <c r="N134" s="43" t="s">
        <v>1179</v>
      </c>
      <c r="O134" s="43">
        <v>0</v>
      </c>
      <c r="P134" s="43" t="s">
        <v>344</v>
      </c>
      <c r="Q134" s="77">
        <v>4.2928901833208022E-2</v>
      </c>
      <c r="R134" s="77">
        <v>-1.2413252830291046</v>
      </c>
      <c r="S134" s="43">
        <v>346</v>
      </c>
      <c r="T134" s="53">
        <v>0.4325</v>
      </c>
      <c r="U134" s="58">
        <f t="shared" si="3"/>
        <v>0</v>
      </c>
      <c r="V134" s="78">
        <f t="shared" si="4"/>
        <v>0.56922796020397914</v>
      </c>
      <c r="W134" s="73" t="str">
        <f t="shared" si="5"/>
        <v>OK</v>
      </c>
    </row>
    <row r="135" spans="1:23">
      <c r="A135" s="42" t="s">
        <v>471</v>
      </c>
      <c r="B135" s="77">
        <v>112</v>
      </c>
      <c r="C135" s="77">
        <v>0.65384615384615385</v>
      </c>
      <c r="D135" s="77">
        <v>0.27884615384615385</v>
      </c>
      <c r="E135" s="77">
        <v>1.0480769230769231</v>
      </c>
      <c r="F135" s="77">
        <v>0.97226442307692307</v>
      </c>
      <c r="G135" s="77">
        <v>0.18755096153846151</v>
      </c>
      <c r="H135" s="77">
        <v>0.31789749599752559</v>
      </c>
      <c r="I135" s="77">
        <v>0.50478544966914118</v>
      </c>
      <c r="J135" s="43">
        <v>1</v>
      </c>
      <c r="K135" s="43" t="s">
        <v>286</v>
      </c>
      <c r="L135" s="43" t="s">
        <v>369</v>
      </c>
      <c r="M135" s="43" t="s">
        <v>287</v>
      </c>
      <c r="N135" s="43" t="s">
        <v>1180</v>
      </c>
      <c r="O135" s="43">
        <v>0</v>
      </c>
      <c r="P135" s="43" t="s">
        <v>344</v>
      </c>
      <c r="Q135" s="77">
        <v>-0.98572759504948548</v>
      </c>
      <c r="R135" s="77">
        <v>-1.5401437971176335</v>
      </c>
      <c r="S135" s="43">
        <v>346</v>
      </c>
      <c r="T135" s="53">
        <v>0.4325</v>
      </c>
      <c r="U135" s="58">
        <f t="shared" si="3"/>
        <v>0</v>
      </c>
      <c r="V135" s="78">
        <f t="shared" si="4"/>
        <v>0.49760176771501352</v>
      </c>
      <c r="W135" s="73" t="str">
        <f t="shared" si="5"/>
        <v>OK</v>
      </c>
    </row>
    <row r="136" spans="1:23">
      <c r="A136" s="42" t="s">
        <v>472</v>
      </c>
      <c r="B136" s="77">
        <v>82.5</v>
      </c>
      <c r="C136" s="77">
        <v>0.91346153846153844</v>
      </c>
      <c r="D136" s="77">
        <v>0.46153846153846156</v>
      </c>
      <c r="E136" s="77">
        <v>1.0192307692307692</v>
      </c>
      <c r="F136" s="77">
        <v>0.97258413461538451</v>
      </c>
      <c r="G136" s="77">
        <v>0.63936826923076917</v>
      </c>
      <c r="H136" s="77">
        <v>0.47539846955866549</v>
      </c>
      <c r="I136" s="77">
        <v>0.55508805697668506</v>
      </c>
      <c r="J136" s="43">
        <v>1</v>
      </c>
      <c r="K136" s="43" t="s">
        <v>270</v>
      </c>
      <c r="L136" s="43" t="s">
        <v>369</v>
      </c>
      <c r="M136" s="43" t="s">
        <v>269</v>
      </c>
      <c r="N136" s="43" t="s">
        <v>1181</v>
      </c>
      <c r="O136" s="43">
        <v>0</v>
      </c>
      <c r="P136" s="43" t="s">
        <v>344</v>
      </c>
      <c r="Q136" s="77">
        <v>-0.32873216607378275</v>
      </c>
      <c r="R136" s="77">
        <v>1.9045134564343342</v>
      </c>
      <c r="S136" s="43">
        <v>346</v>
      </c>
      <c r="T136" s="53">
        <v>0.4325</v>
      </c>
      <c r="U136" s="58">
        <f t="shared" si="3"/>
        <v>0</v>
      </c>
      <c r="V136" s="78">
        <f t="shared" si="4"/>
        <v>0.47061366108671271</v>
      </c>
      <c r="W136" s="73" t="str">
        <f t="shared" si="5"/>
        <v>OK</v>
      </c>
    </row>
    <row r="137" spans="1:23">
      <c r="A137" s="42" t="s">
        <v>473</v>
      </c>
      <c r="B137" s="77">
        <v>177.5</v>
      </c>
      <c r="C137" s="77">
        <v>1.1442307692307692</v>
      </c>
      <c r="D137" s="77">
        <v>0.30769230769230771</v>
      </c>
      <c r="E137" s="77">
        <v>1.0769230769230769</v>
      </c>
      <c r="F137" s="77">
        <v>0.9728413461538461</v>
      </c>
      <c r="G137" s="77">
        <v>4.7450961538461539E-2</v>
      </c>
      <c r="H137" s="77">
        <v>0.65764176667974561</v>
      </c>
      <c r="I137" s="77">
        <v>0.38663868522410827</v>
      </c>
      <c r="J137" s="43">
        <v>1</v>
      </c>
      <c r="K137" s="43" t="s">
        <v>286</v>
      </c>
      <c r="L137" s="43" t="s">
        <v>349</v>
      </c>
      <c r="M137" s="43" t="s">
        <v>293</v>
      </c>
      <c r="N137" s="43" t="s">
        <v>1179</v>
      </c>
      <c r="O137" s="43">
        <v>0</v>
      </c>
      <c r="P137" s="43" t="s">
        <v>344</v>
      </c>
      <c r="Q137" s="77">
        <v>0.93457777389778529</v>
      </c>
      <c r="R137" s="77">
        <v>-3.0902923526139294</v>
      </c>
      <c r="S137" s="43">
        <v>346</v>
      </c>
      <c r="T137" s="53">
        <v>0.4325</v>
      </c>
      <c r="U137" s="58">
        <f t="shared" si="3"/>
        <v>0</v>
      </c>
      <c r="V137" s="78">
        <f t="shared" si="4"/>
        <v>0.65006766018850271</v>
      </c>
      <c r="W137" s="73" t="str">
        <f t="shared" si="5"/>
        <v>OK</v>
      </c>
    </row>
    <row r="138" spans="1:23">
      <c r="A138" s="42" t="s">
        <v>474</v>
      </c>
      <c r="B138" s="77">
        <v>76.5</v>
      </c>
      <c r="C138" s="77">
        <v>0.61538461538461542</v>
      </c>
      <c r="D138" s="77">
        <v>0.38461538461538464</v>
      </c>
      <c r="E138" s="77">
        <v>1.0384615384615385</v>
      </c>
      <c r="F138" s="77">
        <v>0.96965288461538468</v>
      </c>
      <c r="G138" s="77">
        <v>0.34936538461538463</v>
      </c>
      <c r="H138" s="77">
        <v>0.34480699393660225</v>
      </c>
      <c r="I138" s="77">
        <v>0.54811692786597965</v>
      </c>
      <c r="J138" s="43">
        <v>1</v>
      </c>
      <c r="K138" s="43" t="s">
        <v>308</v>
      </c>
      <c r="L138" s="43" t="s">
        <v>349</v>
      </c>
      <c r="M138" s="43" t="s">
        <v>309</v>
      </c>
      <c r="N138" s="43" t="s">
        <v>1181</v>
      </c>
      <c r="O138" s="43">
        <v>0</v>
      </c>
      <c r="P138" s="43" t="s">
        <v>344</v>
      </c>
      <c r="Q138" s="77">
        <v>-1.1135076026605575</v>
      </c>
      <c r="R138" s="77">
        <v>-5.5435629226805005E-2</v>
      </c>
      <c r="S138" s="43">
        <v>346</v>
      </c>
      <c r="T138" s="53">
        <v>0.4325</v>
      </c>
      <c r="U138" s="58">
        <f t="shared" si="3"/>
        <v>0</v>
      </c>
      <c r="V138" s="78">
        <f t="shared" si="4"/>
        <v>0.4822568794774188</v>
      </c>
      <c r="W138" s="73" t="str">
        <f t="shared" si="5"/>
        <v>OK</v>
      </c>
    </row>
    <row r="139" spans="1:23">
      <c r="A139" s="42" t="s">
        <v>475</v>
      </c>
      <c r="B139" s="77">
        <v>115.5</v>
      </c>
      <c r="C139" s="77">
        <v>1.1346153846153846</v>
      </c>
      <c r="D139" s="77">
        <v>0.42307692307692307</v>
      </c>
      <c r="E139" s="77">
        <v>0.875</v>
      </c>
      <c r="F139" s="77">
        <v>0.97204807692307693</v>
      </c>
      <c r="G139" s="77">
        <v>0.38762019230769229</v>
      </c>
      <c r="H139" s="77">
        <v>0.60078578198099131</v>
      </c>
      <c r="I139" s="77">
        <v>0.29347607098099099</v>
      </c>
      <c r="J139" s="43">
        <v>1</v>
      </c>
      <c r="K139" s="43" t="s">
        <v>295</v>
      </c>
      <c r="L139" s="43" t="s">
        <v>346</v>
      </c>
      <c r="M139" s="43" t="s">
        <v>296</v>
      </c>
      <c r="N139" s="43" t="s">
        <v>1179</v>
      </c>
      <c r="O139" s="43">
        <v>0</v>
      </c>
      <c r="P139" s="43" t="s">
        <v>344</v>
      </c>
      <c r="Q139" s="77">
        <v>-0.1191656094392068</v>
      </c>
      <c r="R139" s="77">
        <v>-0.3751916290206519</v>
      </c>
      <c r="S139" s="43">
        <v>346</v>
      </c>
      <c r="T139" s="53">
        <v>0.4325</v>
      </c>
      <c r="U139" s="58">
        <f t="shared" si="3"/>
        <v>0</v>
      </c>
      <c r="V139" s="78">
        <f t="shared" si="4"/>
        <v>0.51149137510882037</v>
      </c>
      <c r="W139" s="73" t="str">
        <f t="shared" si="5"/>
        <v>OK</v>
      </c>
    </row>
    <row r="140" spans="1:23">
      <c r="A140" s="42" t="s">
        <v>476</v>
      </c>
      <c r="B140" s="77">
        <v>109.5</v>
      </c>
      <c r="C140" s="77">
        <v>0.83653846153846156</v>
      </c>
      <c r="D140" s="77">
        <v>0.375</v>
      </c>
      <c r="E140" s="77">
        <v>0.92307692307692313</v>
      </c>
      <c r="F140" s="77">
        <v>0.97054711538461536</v>
      </c>
      <c r="G140" s="77">
        <v>0.36670384615384616</v>
      </c>
      <c r="H140" s="77">
        <v>0.44690992423281228</v>
      </c>
      <c r="I140" s="77">
        <v>0.43813894995420594</v>
      </c>
      <c r="J140" s="43">
        <v>1</v>
      </c>
      <c r="K140" s="43" t="s">
        <v>244</v>
      </c>
      <c r="L140" s="43" t="s">
        <v>343</v>
      </c>
      <c r="M140" s="43" t="s">
        <v>259</v>
      </c>
      <c r="N140" s="43" t="s">
        <v>1181</v>
      </c>
      <c r="O140" s="43">
        <v>0</v>
      </c>
      <c r="P140" s="43" t="s">
        <v>344</v>
      </c>
      <c r="Q140" s="77">
        <v>-0.65249102673357484</v>
      </c>
      <c r="R140" s="77">
        <v>-0.36624632230620968</v>
      </c>
      <c r="S140" s="43">
        <v>346</v>
      </c>
      <c r="T140" s="53">
        <v>0.4325</v>
      </c>
      <c r="U140" s="58">
        <f t="shared" si="3"/>
        <v>0</v>
      </c>
      <c r="V140" s="78">
        <f t="shared" si="4"/>
        <v>0.49087518935256574</v>
      </c>
      <c r="W140" s="73" t="str">
        <f t="shared" si="5"/>
        <v>OK</v>
      </c>
    </row>
    <row r="141" spans="1:23">
      <c r="A141" s="42" t="s">
        <v>477</v>
      </c>
      <c r="B141" s="77">
        <v>86</v>
      </c>
      <c r="C141" s="77">
        <v>0.83653846153846156</v>
      </c>
      <c r="D141" s="77">
        <v>0.26923076923076922</v>
      </c>
      <c r="E141" s="77">
        <v>0.82692307692307687</v>
      </c>
      <c r="F141" s="77">
        <v>0.96794903846153857</v>
      </c>
      <c r="G141" s="77">
        <v>0.52359615384615388</v>
      </c>
      <c r="H141" s="77">
        <v>0.3997071694674747</v>
      </c>
      <c r="I141" s="77">
        <v>0.39692102121750816</v>
      </c>
      <c r="J141" s="43">
        <v>1</v>
      </c>
      <c r="K141" s="43" t="s">
        <v>266</v>
      </c>
      <c r="L141" s="43" t="s">
        <v>343</v>
      </c>
      <c r="M141" s="43" t="s">
        <v>265</v>
      </c>
      <c r="N141" s="43" t="s">
        <v>1181</v>
      </c>
      <c r="O141" s="43">
        <v>2</v>
      </c>
      <c r="P141" s="43" t="s">
        <v>347</v>
      </c>
      <c r="Q141" s="77">
        <v>-1.4422567580603409</v>
      </c>
      <c r="R141" s="77">
        <v>0.77429222966031497</v>
      </c>
      <c r="S141" s="43">
        <v>231</v>
      </c>
      <c r="T141" s="53">
        <v>0.28875000000000001</v>
      </c>
      <c r="U141" s="58">
        <f t="shared" si="3"/>
        <v>0</v>
      </c>
      <c r="V141" s="78">
        <f t="shared" si="4"/>
        <v>0.41804549416407755</v>
      </c>
      <c r="W141" s="73" t="str">
        <f t="shared" si="5"/>
        <v>OK</v>
      </c>
    </row>
    <row r="142" spans="1:23">
      <c r="A142" s="42" t="s">
        <v>478</v>
      </c>
      <c r="B142" s="77">
        <v>129</v>
      </c>
      <c r="C142" s="77">
        <v>0.90384615384615385</v>
      </c>
      <c r="D142" s="77">
        <v>0.44230769230769229</v>
      </c>
      <c r="E142" s="77">
        <v>1.3461538461538463</v>
      </c>
      <c r="F142" s="77">
        <v>0.97007596153846154</v>
      </c>
      <c r="G142" s="77">
        <v>0.36723173076923082</v>
      </c>
      <c r="H142" s="77">
        <v>0.49067175760995174</v>
      </c>
      <c r="I142" s="77">
        <v>0.59758294640645759</v>
      </c>
      <c r="J142" s="43">
        <v>1</v>
      </c>
      <c r="K142" s="43" t="s">
        <v>298</v>
      </c>
      <c r="L142" s="43" t="s">
        <v>353</v>
      </c>
      <c r="M142" s="43" t="s">
        <v>297</v>
      </c>
      <c r="N142" s="43" t="s">
        <v>1181</v>
      </c>
      <c r="O142" s="43">
        <v>0</v>
      </c>
      <c r="P142" s="43" t="s">
        <v>344</v>
      </c>
      <c r="Q142" s="77">
        <v>0.68371196578537219</v>
      </c>
      <c r="R142" s="77">
        <v>-0.16871884255130182</v>
      </c>
      <c r="S142" s="43">
        <v>346</v>
      </c>
      <c r="T142" s="53">
        <v>0.4325</v>
      </c>
      <c r="U142" s="58">
        <f t="shared" ref="U142:U205" si="6">--AND(J142=1,I142&gt;=0.6)</f>
        <v>0</v>
      </c>
      <c r="V142" s="78">
        <f t="shared" ref="V142:V205" si="7">0.45*H142+0.3*I142+0.25*(1-G142)</f>
        <v>0.55826924215410789</v>
      </c>
      <c r="W142" s="73" t="str">
        <f t="shared" ref="W142:W205" si="8">IF(AND(P142="High-potential omnichannel",J142=0),"CONSENT LIMIT",IF(OR(H142&lt;0,H142&gt;1,I142&lt;0,I142&gt;1),"DATA REVIEW","OK"))</f>
        <v>OK</v>
      </c>
    </row>
    <row r="143" spans="1:23">
      <c r="A143" s="42" t="s">
        <v>479</v>
      </c>
      <c r="B143" s="77">
        <v>103</v>
      </c>
      <c r="C143" s="77">
        <v>0.83653846153846156</v>
      </c>
      <c r="D143" s="77">
        <v>0.46153846153846156</v>
      </c>
      <c r="E143" s="77">
        <v>1.1442307692307692</v>
      </c>
      <c r="F143" s="77">
        <v>0.96829038461538464</v>
      </c>
      <c r="G143" s="77">
        <v>0.47787884615384613</v>
      </c>
      <c r="H143" s="77">
        <v>0.56457856291253972</v>
      </c>
      <c r="I143" s="77">
        <v>0.54170778121210783</v>
      </c>
      <c r="J143" s="43">
        <v>1</v>
      </c>
      <c r="K143" s="43" t="s">
        <v>266</v>
      </c>
      <c r="L143" s="43" t="s">
        <v>353</v>
      </c>
      <c r="M143" s="43" t="s">
        <v>268</v>
      </c>
      <c r="N143" s="43" t="s">
        <v>1179</v>
      </c>
      <c r="O143" s="43">
        <v>0</v>
      </c>
      <c r="P143" s="43" t="s">
        <v>344</v>
      </c>
      <c r="Q143" s="77">
        <v>0.11062261533697287</v>
      </c>
      <c r="R143" s="77">
        <v>0.67339405426618526</v>
      </c>
      <c r="S143" s="43">
        <v>346</v>
      </c>
      <c r="T143" s="53">
        <v>0.4325</v>
      </c>
      <c r="U143" s="58">
        <f t="shared" si="6"/>
        <v>0</v>
      </c>
      <c r="V143" s="78">
        <f t="shared" si="7"/>
        <v>0.54710297613581371</v>
      </c>
      <c r="W143" s="73" t="str">
        <f t="shared" si="8"/>
        <v>OK</v>
      </c>
    </row>
    <row r="144" spans="1:23">
      <c r="A144" s="42" t="s">
        <v>480</v>
      </c>
      <c r="B144" s="77">
        <v>178.5</v>
      </c>
      <c r="C144" s="77">
        <v>1.1826923076923077</v>
      </c>
      <c r="D144" s="77">
        <v>0.64423076923076927</v>
      </c>
      <c r="E144" s="77">
        <v>1.6057692307692308</v>
      </c>
      <c r="F144" s="77">
        <v>0.9705855769230769</v>
      </c>
      <c r="G144" s="77">
        <v>0.42637499999999995</v>
      </c>
      <c r="H144" s="77">
        <v>0.80832459738132367</v>
      </c>
      <c r="I144" s="77">
        <v>0.78028049703985813</v>
      </c>
      <c r="J144" s="43">
        <v>1</v>
      </c>
      <c r="K144" s="43" t="s">
        <v>266</v>
      </c>
      <c r="L144" s="43" t="s">
        <v>353</v>
      </c>
      <c r="M144" s="43" t="s">
        <v>267</v>
      </c>
      <c r="N144" s="43" t="s">
        <v>1182</v>
      </c>
      <c r="O144" s="43">
        <v>1</v>
      </c>
      <c r="P144" s="43" t="s">
        <v>350</v>
      </c>
      <c r="Q144" s="77">
        <v>3.2439566024201936</v>
      </c>
      <c r="R144" s="77">
        <v>0.18948629858859739</v>
      </c>
      <c r="S144" s="43">
        <v>223</v>
      </c>
      <c r="T144" s="53">
        <v>0.27875</v>
      </c>
      <c r="U144" s="58">
        <f t="shared" si="6"/>
        <v>1</v>
      </c>
      <c r="V144" s="78">
        <f t="shared" si="7"/>
        <v>0.74123646793355302</v>
      </c>
      <c r="W144" s="73" t="str">
        <f t="shared" si="8"/>
        <v>OK</v>
      </c>
    </row>
    <row r="145" spans="1:23">
      <c r="A145" s="42" t="s">
        <v>481</v>
      </c>
      <c r="B145" s="77">
        <v>95.5</v>
      </c>
      <c r="C145" s="77">
        <v>1.0576923076923077</v>
      </c>
      <c r="D145" s="77">
        <v>0.47115384615384615</v>
      </c>
      <c r="E145" s="77">
        <v>1.0192307692307692</v>
      </c>
      <c r="F145" s="77">
        <v>0.97344038461538451</v>
      </c>
      <c r="G145" s="77">
        <v>0.46849326923076923</v>
      </c>
      <c r="H145" s="77">
        <v>0.52967265594918933</v>
      </c>
      <c r="I145" s="77">
        <v>0.51708650280443236</v>
      </c>
      <c r="J145" s="43">
        <v>1</v>
      </c>
      <c r="K145" s="43" t="s">
        <v>303</v>
      </c>
      <c r="L145" s="43" t="s">
        <v>346</v>
      </c>
      <c r="M145" s="43" t="s">
        <v>306</v>
      </c>
      <c r="N145" s="43" t="s">
        <v>1179</v>
      </c>
      <c r="O145" s="43">
        <v>0</v>
      </c>
      <c r="P145" s="43" t="s">
        <v>344</v>
      </c>
      <c r="Q145" s="77">
        <v>0.12216736457047063</v>
      </c>
      <c r="R145" s="77">
        <v>0.62667509178166214</v>
      </c>
      <c r="S145" s="43">
        <v>346</v>
      </c>
      <c r="T145" s="53">
        <v>0.4325</v>
      </c>
      <c r="U145" s="58">
        <f t="shared" si="6"/>
        <v>0</v>
      </c>
      <c r="V145" s="78">
        <f t="shared" si="7"/>
        <v>0.52635532871077262</v>
      </c>
      <c r="W145" s="73" t="str">
        <f t="shared" si="8"/>
        <v>OK</v>
      </c>
    </row>
    <row r="146" spans="1:23">
      <c r="A146" s="42" t="s">
        <v>482</v>
      </c>
      <c r="B146" s="77">
        <v>63.5</v>
      </c>
      <c r="C146" s="77">
        <v>0.35576923076923078</v>
      </c>
      <c r="D146" s="77">
        <v>0.11538461538461539</v>
      </c>
      <c r="E146" s="77">
        <v>0.58653846153846156</v>
      </c>
      <c r="F146" s="77">
        <v>0.96977884615384613</v>
      </c>
      <c r="G146" s="77">
        <v>0.34549903846153845</v>
      </c>
      <c r="H146" s="77">
        <v>0.12111339191513232</v>
      </c>
      <c r="I146" s="77">
        <v>0.32304815576738627</v>
      </c>
      <c r="J146" s="43">
        <v>1</v>
      </c>
      <c r="K146" s="43" t="s">
        <v>312</v>
      </c>
      <c r="L146" s="43" t="s">
        <v>343</v>
      </c>
      <c r="M146" s="43" t="s">
        <v>314</v>
      </c>
      <c r="N146" s="43" t="s">
        <v>1180</v>
      </c>
      <c r="O146" s="43">
        <v>2</v>
      </c>
      <c r="P146" s="43" t="s">
        <v>347</v>
      </c>
      <c r="Q146" s="77">
        <v>-3.5809225538259226</v>
      </c>
      <c r="R146" s="77">
        <v>-0.51961704814724319</v>
      </c>
      <c r="S146" s="43">
        <v>231</v>
      </c>
      <c r="T146" s="53">
        <v>0.28875000000000001</v>
      </c>
      <c r="U146" s="58">
        <f t="shared" si="6"/>
        <v>0</v>
      </c>
      <c r="V146" s="78">
        <f t="shared" si="7"/>
        <v>0.31504071347664081</v>
      </c>
      <c r="W146" s="73" t="str">
        <f t="shared" si="8"/>
        <v>OK</v>
      </c>
    </row>
    <row r="147" spans="1:23">
      <c r="A147" s="42" t="s">
        <v>483</v>
      </c>
      <c r="B147" s="77">
        <v>55.5</v>
      </c>
      <c r="C147" s="77">
        <v>0.26923076923076922</v>
      </c>
      <c r="D147" s="77">
        <v>0.125</v>
      </c>
      <c r="E147" s="77">
        <v>0.65384615384615385</v>
      </c>
      <c r="F147" s="77">
        <v>0.96833846153846159</v>
      </c>
      <c r="G147" s="77">
        <v>0.25732211538461541</v>
      </c>
      <c r="H147" s="77">
        <v>3.9516684685574649E-2</v>
      </c>
      <c r="I147" s="77">
        <v>0.26547957768757779</v>
      </c>
      <c r="J147" s="43">
        <v>0</v>
      </c>
      <c r="K147" s="43" t="s">
        <v>286</v>
      </c>
      <c r="L147" s="43" t="s">
        <v>343</v>
      </c>
      <c r="M147" s="43" t="s">
        <v>292</v>
      </c>
      <c r="N147" s="43" t="s">
        <v>1180</v>
      </c>
      <c r="O147" s="43">
        <v>2</v>
      </c>
      <c r="P147" s="43" t="s">
        <v>347</v>
      </c>
      <c r="Q147" s="77">
        <v>-3.9231493792171048</v>
      </c>
      <c r="R147" s="77">
        <v>-1.0710474984967071</v>
      </c>
      <c r="S147" s="43">
        <v>231</v>
      </c>
      <c r="T147" s="53">
        <v>0.28875000000000001</v>
      </c>
      <c r="U147" s="58">
        <f t="shared" si="6"/>
        <v>0</v>
      </c>
      <c r="V147" s="78">
        <f t="shared" si="7"/>
        <v>0.28309585256862807</v>
      </c>
      <c r="W147" s="73" t="str">
        <f t="shared" si="8"/>
        <v>OK</v>
      </c>
    </row>
    <row r="148" spans="1:23">
      <c r="A148" s="42" t="s">
        <v>484</v>
      </c>
      <c r="B148" s="77">
        <v>117.5</v>
      </c>
      <c r="C148" s="77">
        <v>1.0769230769230769</v>
      </c>
      <c r="D148" s="77">
        <v>0.5</v>
      </c>
      <c r="E148" s="77">
        <v>1.0673076923076923</v>
      </c>
      <c r="F148" s="77">
        <v>0.96443557692307691</v>
      </c>
      <c r="G148" s="77">
        <v>0.19544519230769231</v>
      </c>
      <c r="H148" s="77">
        <v>0.52838034170908965</v>
      </c>
      <c r="I148" s="77">
        <v>0.46810274126498658</v>
      </c>
      <c r="J148" s="43">
        <v>1</v>
      </c>
      <c r="K148" s="43" t="s">
        <v>286</v>
      </c>
      <c r="L148" s="43" t="s">
        <v>343</v>
      </c>
      <c r="M148" s="43" t="s">
        <v>291</v>
      </c>
      <c r="N148" s="43" t="s">
        <v>1179</v>
      </c>
      <c r="O148" s="43">
        <v>0</v>
      </c>
      <c r="P148" s="43" t="s">
        <v>344</v>
      </c>
      <c r="Q148" s="77">
        <v>0.48464669458687226</v>
      </c>
      <c r="R148" s="77">
        <v>-1.4157947667757291</v>
      </c>
      <c r="S148" s="43">
        <v>346</v>
      </c>
      <c r="T148" s="53">
        <v>0.4325</v>
      </c>
      <c r="U148" s="58">
        <f t="shared" si="6"/>
        <v>0</v>
      </c>
      <c r="V148" s="78">
        <f t="shared" si="7"/>
        <v>0.57934067807166323</v>
      </c>
      <c r="W148" s="73" t="str">
        <f t="shared" si="8"/>
        <v>OK</v>
      </c>
    </row>
    <row r="149" spans="1:23">
      <c r="A149" s="42" t="s">
        <v>485</v>
      </c>
      <c r="B149" s="77">
        <v>78.5</v>
      </c>
      <c r="C149" s="77">
        <v>0.75</v>
      </c>
      <c r="D149" s="77">
        <v>0.375</v>
      </c>
      <c r="E149" s="77">
        <v>1.1826923076923077</v>
      </c>
      <c r="F149" s="77">
        <v>0.96988076923076916</v>
      </c>
      <c r="G149" s="77">
        <v>0.35678076923076918</v>
      </c>
      <c r="H149" s="77">
        <v>0.25618258825212603</v>
      </c>
      <c r="I149" s="77">
        <v>0.62809271817324497</v>
      </c>
      <c r="J149" s="43">
        <v>1</v>
      </c>
      <c r="K149" s="43" t="s">
        <v>303</v>
      </c>
      <c r="L149" s="43" t="s">
        <v>349</v>
      </c>
      <c r="M149" s="43" t="s">
        <v>305</v>
      </c>
      <c r="N149" s="43" t="s">
        <v>1180</v>
      </c>
      <c r="O149" s="43">
        <v>0</v>
      </c>
      <c r="P149" s="43" t="s">
        <v>344</v>
      </c>
      <c r="Q149" s="77">
        <v>-0.75055730723508429</v>
      </c>
      <c r="R149" s="77">
        <v>0.12004897683938796</v>
      </c>
      <c r="S149" s="43">
        <v>346</v>
      </c>
      <c r="T149" s="53">
        <v>0.4325</v>
      </c>
      <c r="U149" s="58">
        <f t="shared" si="6"/>
        <v>1</v>
      </c>
      <c r="V149" s="78">
        <f t="shared" si="7"/>
        <v>0.46451478785773792</v>
      </c>
      <c r="W149" s="73" t="str">
        <f t="shared" si="8"/>
        <v>OK</v>
      </c>
    </row>
    <row r="150" spans="1:23">
      <c r="A150" s="42" t="s">
        <v>486</v>
      </c>
      <c r="B150" s="77">
        <v>88.5</v>
      </c>
      <c r="C150" s="77">
        <v>0.5</v>
      </c>
      <c r="D150" s="77">
        <v>0.14423076923076922</v>
      </c>
      <c r="E150" s="77">
        <v>0.35576923076923078</v>
      </c>
      <c r="F150" s="77">
        <v>0.96685673076923073</v>
      </c>
      <c r="G150" s="77">
        <v>0.23776153846153847</v>
      </c>
      <c r="H150" s="77">
        <v>0.23374399571787061</v>
      </c>
      <c r="I150" s="77">
        <v>5.9747957006620722E-2</v>
      </c>
      <c r="J150" s="43">
        <v>1</v>
      </c>
      <c r="K150" s="43" t="s">
        <v>244</v>
      </c>
      <c r="L150" s="43" t="s">
        <v>369</v>
      </c>
      <c r="M150" s="43" t="s">
        <v>260</v>
      </c>
      <c r="N150" s="43" t="s">
        <v>1180</v>
      </c>
      <c r="O150" s="43">
        <v>2</v>
      </c>
      <c r="P150" s="43" t="s">
        <v>347</v>
      </c>
      <c r="Q150" s="77">
        <v>-3.6130937548974575</v>
      </c>
      <c r="R150" s="77">
        <v>-1.7813125903411791</v>
      </c>
      <c r="S150" s="43">
        <v>231</v>
      </c>
      <c r="T150" s="53">
        <v>0.28875000000000001</v>
      </c>
      <c r="U150" s="58">
        <f t="shared" si="6"/>
        <v>0</v>
      </c>
      <c r="V150" s="78">
        <f t="shared" si="7"/>
        <v>0.31366880055964336</v>
      </c>
      <c r="W150" s="73" t="str">
        <f t="shared" si="8"/>
        <v>OK</v>
      </c>
    </row>
    <row r="151" spans="1:23">
      <c r="A151" s="42" t="s">
        <v>487</v>
      </c>
      <c r="B151" s="77">
        <v>124.5</v>
      </c>
      <c r="C151" s="77">
        <v>1.2211538461538463</v>
      </c>
      <c r="D151" s="77">
        <v>0.53846153846153844</v>
      </c>
      <c r="E151" s="77">
        <v>1.3076923076923077</v>
      </c>
      <c r="F151" s="77">
        <v>0.97174423076923078</v>
      </c>
      <c r="G151" s="77">
        <v>0.54073942307692302</v>
      </c>
      <c r="H151" s="77">
        <v>0.81593475981633301</v>
      </c>
      <c r="I151" s="77">
        <v>0.51117755034527501</v>
      </c>
      <c r="J151" s="43">
        <v>1</v>
      </c>
      <c r="K151" s="43" t="s">
        <v>298</v>
      </c>
      <c r="L151" s="43" t="s">
        <v>346</v>
      </c>
      <c r="M151" s="43" t="s">
        <v>297</v>
      </c>
      <c r="N151" s="43" t="s">
        <v>1182</v>
      </c>
      <c r="O151" s="43">
        <v>1</v>
      </c>
      <c r="P151" s="43" t="s">
        <v>350</v>
      </c>
      <c r="Q151" s="77">
        <v>1.6326998176499414</v>
      </c>
      <c r="R151" s="77">
        <v>1.029665774983358</v>
      </c>
      <c r="S151" s="43">
        <v>223</v>
      </c>
      <c r="T151" s="53">
        <v>0.27875</v>
      </c>
      <c r="U151" s="58">
        <f t="shared" si="6"/>
        <v>0</v>
      </c>
      <c r="V151" s="78">
        <f t="shared" si="7"/>
        <v>0.63533905125170165</v>
      </c>
      <c r="W151" s="73" t="str">
        <f t="shared" si="8"/>
        <v>OK</v>
      </c>
    </row>
    <row r="152" spans="1:23">
      <c r="A152" s="42" t="s">
        <v>488</v>
      </c>
      <c r="B152" s="77">
        <v>73.5</v>
      </c>
      <c r="C152" s="77">
        <v>0.78846153846153844</v>
      </c>
      <c r="D152" s="77">
        <v>0.45192307692307693</v>
      </c>
      <c r="E152" s="77">
        <v>1.3846153846153846</v>
      </c>
      <c r="F152" s="77">
        <v>0.96732307692307695</v>
      </c>
      <c r="G152" s="77">
        <v>0.51463076923076922</v>
      </c>
      <c r="H152" s="77">
        <v>0.31483582641998492</v>
      </c>
      <c r="I152" s="77">
        <v>0.67701952126865406</v>
      </c>
      <c r="J152" s="43">
        <v>1</v>
      </c>
      <c r="K152" s="43" t="s">
        <v>270</v>
      </c>
      <c r="L152" s="43" t="s">
        <v>343</v>
      </c>
      <c r="M152" s="43" t="s">
        <v>271</v>
      </c>
      <c r="N152" s="43" t="s">
        <v>1180</v>
      </c>
      <c r="O152" s="43">
        <v>0</v>
      </c>
      <c r="P152" s="43" t="s">
        <v>344</v>
      </c>
      <c r="Q152" s="77">
        <v>-0.19551242351675391</v>
      </c>
      <c r="R152" s="77">
        <v>1.3980863818078295</v>
      </c>
      <c r="S152" s="43">
        <v>346</v>
      </c>
      <c r="T152" s="53">
        <v>0.4325</v>
      </c>
      <c r="U152" s="58">
        <f t="shared" si="6"/>
        <v>1</v>
      </c>
      <c r="V152" s="78">
        <f t="shared" si="7"/>
        <v>0.46612428596189714</v>
      </c>
      <c r="W152" s="73" t="str">
        <f t="shared" si="8"/>
        <v>OK</v>
      </c>
    </row>
    <row r="153" spans="1:23">
      <c r="A153" s="42" t="s">
        <v>489</v>
      </c>
      <c r="B153" s="77">
        <v>103</v>
      </c>
      <c r="C153" s="77">
        <v>0.93269230769230771</v>
      </c>
      <c r="D153" s="77">
        <v>0.26923076923076922</v>
      </c>
      <c r="E153" s="77">
        <v>0.65384615384615385</v>
      </c>
      <c r="F153" s="77">
        <v>0.97161634615384618</v>
      </c>
      <c r="G153" s="77">
        <v>0.43724903846153845</v>
      </c>
      <c r="H153" s="77">
        <v>0.48483773053196877</v>
      </c>
      <c r="I153" s="77">
        <v>0.19099461594784906</v>
      </c>
      <c r="J153" s="43">
        <v>1</v>
      </c>
      <c r="K153" s="43" t="s">
        <v>276</v>
      </c>
      <c r="L153" s="43" t="s">
        <v>349</v>
      </c>
      <c r="M153" s="43" t="s">
        <v>277</v>
      </c>
      <c r="N153" s="43" t="s">
        <v>1181</v>
      </c>
      <c r="O153" s="43">
        <v>2</v>
      </c>
      <c r="P153" s="43" t="s">
        <v>347</v>
      </c>
      <c r="Q153" s="77">
        <v>-1.5586422399971496</v>
      </c>
      <c r="R153" s="77">
        <v>-0.2111838411695785</v>
      </c>
      <c r="S153" s="43">
        <v>231</v>
      </c>
      <c r="T153" s="53">
        <v>0.28875000000000001</v>
      </c>
      <c r="U153" s="58">
        <f t="shared" si="6"/>
        <v>0</v>
      </c>
      <c r="V153" s="78">
        <f t="shared" si="7"/>
        <v>0.41616310390835609</v>
      </c>
      <c r="W153" s="73" t="str">
        <f t="shared" si="8"/>
        <v>OK</v>
      </c>
    </row>
    <row r="154" spans="1:23">
      <c r="A154" s="42" t="s">
        <v>490</v>
      </c>
      <c r="B154" s="77">
        <v>104.5</v>
      </c>
      <c r="C154" s="77">
        <v>0.60576923076923073</v>
      </c>
      <c r="D154" s="77">
        <v>0.25</v>
      </c>
      <c r="E154" s="77">
        <v>0.78846153846153844</v>
      </c>
      <c r="F154" s="77">
        <v>0.96996153846153854</v>
      </c>
      <c r="G154" s="77">
        <v>0.31067019230769233</v>
      </c>
      <c r="H154" s="77">
        <v>0.36786861011083788</v>
      </c>
      <c r="I154" s="77">
        <v>0.44482229676510965</v>
      </c>
      <c r="J154" s="43">
        <v>0</v>
      </c>
      <c r="K154" s="43" t="s">
        <v>286</v>
      </c>
      <c r="L154" s="43" t="s">
        <v>343</v>
      </c>
      <c r="M154" s="43" t="s">
        <v>287</v>
      </c>
      <c r="N154" s="43" t="s">
        <v>1181</v>
      </c>
      <c r="O154" s="43">
        <v>2</v>
      </c>
      <c r="P154" s="43" t="s">
        <v>347</v>
      </c>
      <c r="Q154" s="77">
        <v>-1.572315339912473</v>
      </c>
      <c r="R154" s="77">
        <v>-0.83055885146043196</v>
      </c>
      <c r="S154" s="43">
        <v>231</v>
      </c>
      <c r="T154" s="53">
        <v>0.28875000000000001</v>
      </c>
      <c r="U154" s="58">
        <f t="shared" si="6"/>
        <v>0</v>
      </c>
      <c r="V154" s="78">
        <f t="shared" si="7"/>
        <v>0.47132001550248681</v>
      </c>
      <c r="W154" s="73" t="str">
        <f t="shared" si="8"/>
        <v>OK</v>
      </c>
    </row>
    <row r="155" spans="1:23">
      <c r="A155" s="42" t="s">
        <v>491</v>
      </c>
      <c r="B155" s="77">
        <v>49</v>
      </c>
      <c r="C155" s="77">
        <v>0.53846153846153844</v>
      </c>
      <c r="D155" s="77">
        <v>0.14423076923076922</v>
      </c>
      <c r="E155" s="77">
        <v>0.875</v>
      </c>
      <c r="F155" s="77">
        <v>0.94417019230769239</v>
      </c>
      <c r="G155" s="77">
        <v>0.53571250000000004</v>
      </c>
      <c r="H155" s="77">
        <v>0.15624691737367871</v>
      </c>
      <c r="I155" s="77">
        <v>0.44568152800058281</v>
      </c>
      <c r="J155" s="43">
        <v>1</v>
      </c>
      <c r="K155" s="43" t="s">
        <v>273</v>
      </c>
      <c r="L155" s="43" t="s">
        <v>343</v>
      </c>
      <c r="M155" s="43" t="s">
        <v>274</v>
      </c>
      <c r="N155" s="43" t="s">
        <v>1180</v>
      </c>
      <c r="O155" s="43">
        <v>2</v>
      </c>
      <c r="P155" s="43" t="s">
        <v>347</v>
      </c>
      <c r="Q155" s="77">
        <v>-2.8081898744429425</v>
      </c>
      <c r="R155" s="77">
        <v>1.1628645699393743</v>
      </c>
      <c r="S155" s="43">
        <v>231</v>
      </c>
      <c r="T155" s="53">
        <v>0.28875000000000001</v>
      </c>
      <c r="U155" s="58">
        <f t="shared" si="6"/>
        <v>0</v>
      </c>
      <c r="V155" s="78">
        <f t="shared" si="7"/>
        <v>0.32008744621833024</v>
      </c>
      <c r="W155" s="73" t="str">
        <f t="shared" si="8"/>
        <v>OK</v>
      </c>
    </row>
    <row r="156" spans="1:23">
      <c r="A156" s="42" t="s">
        <v>492</v>
      </c>
      <c r="B156" s="77">
        <v>86.5</v>
      </c>
      <c r="C156" s="77">
        <v>1.0096153846153846</v>
      </c>
      <c r="D156" s="77">
        <v>0.47115384615384615</v>
      </c>
      <c r="E156" s="77">
        <v>1.3653846153846154</v>
      </c>
      <c r="F156" s="77">
        <v>0.97916923076923079</v>
      </c>
      <c r="G156" s="77">
        <v>0.37330961538461538</v>
      </c>
      <c r="H156" s="77">
        <v>0.52643368848407879</v>
      </c>
      <c r="I156" s="77">
        <v>0.63142881528489947</v>
      </c>
      <c r="J156" s="43">
        <v>1</v>
      </c>
      <c r="K156" s="43" t="s">
        <v>263</v>
      </c>
      <c r="L156" s="43" t="s">
        <v>349</v>
      </c>
      <c r="M156" s="43" t="s">
        <v>264</v>
      </c>
      <c r="N156" s="43" t="s">
        <v>1179</v>
      </c>
      <c r="O156" s="43">
        <v>0</v>
      </c>
      <c r="P156" s="43" t="s">
        <v>344</v>
      </c>
      <c r="Q156" s="77">
        <v>0.63557646725289885</v>
      </c>
      <c r="R156" s="77">
        <v>0.32286672717294052</v>
      </c>
      <c r="S156" s="43">
        <v>346</v>
      </c>
      <c r="T156" s="53">
        <v>0.4325</v>
      </c>
      <c r="U156" s="58">
        <f t="shared" si="6"/>
        <v>1</v>
      </c>
      <c r="V156" s="78">
        <f t="shared" si="7"/>
        <v>0.58299640055715152</v>
      </c>
      <c r="W156" s="73" t="str">
        <f t="shared" si="8"/>
        <v>OK</v>
      </c>
    </row>
    <row r="157" spans="1:23">
      <c r="A157" s="42" t="s">
        <v>493</v>
      </c>
      <c r="B157" s="77">
        <v>90</v>
      </c>
      <c r="C157" s="77">
        <v>0.63461538461538458</v>
      </c>
      <c r="D157" s="77">
        <v>0.22115384615384615</v>
      </c>
      <c r="E157" s="77">
        <v>0.67307692307692313</v>
      </c>
      <c r="F157" s="77">
        <v>0.97409038461538466</v>
      </c>
      <c r="G157" s="77">
        <v>0.44661923076923077</v>
      </c>
      <c r="H157" s="77">
        <v>0.46942296021235635</v>
      </c>
      <c r="I157" s="77">
        <v>0.19714210480184369</v>
      </c>
      <c r="J157" s="43">
        <v>1</v>
      </c>
      <c r="K157" s="43" t="s">
        <v>303</v>
      </c>
      <c r="L157" s="43" t="s">
        <v>369</v>
      </c>
      <c r="M157" s="43" t="s">
        <v>305</v>
      </c>
      <c r="N157" s="43" t="s">
        <v>1181</v>
      </c>
      <c r="O157" s="43">
        <v>2</v>
      </c>
      <c r="P157" s="43" t="s">
        <v>347</v>
      </c>
      <c r="Q157" s="77">
        <v>-2.2223536515828655</v>
      </c>
      <c r="R157" s="77">
        <v>-6.869510069118745E-2</v>
      </c>
      <c r="S157" s="43">
        <v>231</v>
      </c>
      <c r="T157" s="53">
        <v>0.28875000000000001</v>
      </c>
      <c r="U157" s="58">
        <f t="shared" si="6"/>
        <v>0</v>
      </c>
      <c r="V157" s="78">
        <f t="shared" si="7"/>
        <v>0.40872815584380578</v>
      </c>
      <c r="W157" s="73" t="str">
        <f t="shared" si="8"/>
        <v>OK</v>
      </c>
    </row>
    <row r="158" spans="1:23">
      <c r="A158" s="42" t="s">
        <v>494</v>
      </c>
      <c r="B158" s="77">
        <v>98</v>
      </c>
      <c r="C158" s="77">
        <v>0.84615384615384615</v>
      </c>
      <c r="D158" s="77">
        <v>0.34615384615384615</v>
      </c>
      <c r="E158" s="77">
        <v>1.125</v>
      </c>
      <c r="F158" s="77">
        <v>0.96724038461538464</v>
      </c>
      <c r="G158" s="77">
        <v>0.33998365384615387</v>
      </c>
      <c r="H158" s="77">
        <v>0.36235701551138477</v>
      </c>
      <c r="I158" s="77">
        <v>0.50121243535489945</v>
      </c>
      <c r="J158" s="43">
        <v>1</v>
      </c>
      <c r="K158" s="43" t="s">
        <v>286</v>
      </c>
      <c r="L158" s="43" t="s">
        <v>343</v>
      </c>
      <c r="M158" s="43" t="s">
        <v>287</v>
      </c>
      <c r="N158" s="43" t="s">
        <v>1181</v>
      </c>
      <c r="O158" s="43">
        <v>0</v>
      </c>
      <c r="P158" s="43" t="s">
        <v>344</v>
      </c>
      <c r="Q158" s="77">
        <v>-0.59048390599217215</v>
      </c>
      <c r="R158" s="77">
        <v>-0.30833299965948913</v>
      </c>
      <c r="S158" s="43">
        <v>346</v>
      </c>
      <c r="T158" s="53">
        <v>0.4325</v>
      </c>
      <c r="U158" s="58">
        <f t="shared" si="6"/>
        <v>0</v>
      </c>
      <c r="V158" s="78">
        <f t="shared" si="7"/>
        <v>0.47842847412505451</v>
      </c>
      <c r="W158" s="73" t="str">
        <f t="shared" si="8"/>
        <v>OK</v>
      </c>
    </row>
    <row r="159" spans="1:23">
      <c r="A159" s="42" t="s">
        <v>495</v>
      </c>
      <c r="B159" s="77">
        <v>62.5</v>
      </c>
      <c r="C159" s="77">
        <v>0.54807692307692313</v>
      </c>
      <c r="D159" s="77">
        <v>0.30769230769230771</v>
      </c>
      <c r="E159" s="77">
        <v>1.2307692307692308</v>
      </c>
      <c r="F159" s="77">
        <v>0.97157019230769237</v>
      </c>
      <c r="G159" s="77">
        <v>0.32293942307692308</v>
      </c>
      <c r="H159" s="77">
        <v>0.23570113319213606</v>
      </c>
      <c r="I159" s="77">
        <v>0.69917142218841777</v>
      </c>
      <c r="J159" s="43">
        <v>1</v>
      </c>
      <c r="K159" s="43" t="s">
        <v>286</v>
      </c>
      <c r="L159" s="43" t="s">
        <v>353</v>
      </c>
      <c r="M159" s="43" t="s">
        <v>287</v>
      </c>
      <c r="N159" s="43" t="s">
        <v>1180</v>
      </c>
      <c r="O159" s="43">
        <v>0</v>
      </c>
      <c r="P159" s="43" t="s">
        <v>344</v>
      </c>
      <c r="Q159" s="77">
        <v>-1.1696186589965334</v>
      </c>
      <c r="R159" s="77">
        <v>7.444671725856436E-2</v>
      </c>
      <c r="S159" s="43">
        <v>346</v>
      </c>
      <c r="T159" s="53">
        <v>0.4325</v>
      </c>
      <c r="U159" s="58">
        <f t="shared" si="6"/>
        <v>1</v>
      </c>
      <c r="V159" s="78">
        <f t="shared" si="7"/>
        <v>0.48508208082375576</v>
      </c>
      <c r="W159" s="73" t="str">
        <f t="shared" si="8"/>
        <v>OK</v>
      </c>
    </row>
    <row r="160" spans="1:23">
      <c r="A160" s="42" t="s">
        <v>496</v>
      </c>
      <c r="B160" s="77">
        <v>71</v>
      </c>
      <c r="C160" s="77">
        <v>0.53846153846153844</v>
      </c>
      <c r="D160" s="77">
        <v>0.19230769230769232</v>
      </c>
      <c r="E160" s="77">
        <v>0.78846153846153844</v>
      </c>
      <c r="F160" s="77">
        <v>0.96619711538461539</v>
      </c>
      <c r="G160" s="77">
        <v>0.37149807692307696</v>
      </c>
      <c r="H160" s="77">
        <v>0.14405973928590077</v>
      </c>
      <c r="I160" s="77">
        <v>0.42916763871501895</v>
      </c>
      <c r="J160" s="43">
        <v>1</v>
      </c>
      <c r="K160" s="43" t="s">
        <v>303</v>
      </c>
      <c r="L160" s="43" t="s">
        <v>353</v>
      </c>
      <c r="M160" s="43" t="s">
        <v>302</v>
      </c>
      <c r="N160" s="43" t="s">
        <v>1180</v>
      </c>
      <c r="O160" s="43">
        <v>2</v>
      </c>
      <c r="P160" s="43" t="s">
        <v>347</v>
      </c>
      <c r="Q160" s="77">
        <v>-2.5933898963272166</v>
      </c>
      <c r="R160" s="77">
        <v>-0.17377966364841602</v>
      </c>
      <c r="S160" s="43">
        <v>231</v>
      </c>
      <c r="T160" s="53">
        <v>0.28875000000000001</v>
      </c>
      <c r="U160" s="58">
        <f t="shared" si="6"/>
        <v>0</v>
      </c>
      <c r="V160" s="78">
        <f t="shared" si="7"/>
        <v>0.35070265506239179</v>
      </c>
      <c r="W160" s="73" t="str">
        <f t="shared" si="8"/>
        <v>OK</v>
      </c>
    </row>
    <row r="161" spans="1:23">
      <c r="A161" s="42" t="s">
        <v>497</v>
      </c>
      <c r="B161" s="77">
        <v>65.5</v>
      </c>
      <c r="C161" s="77">
        <v>0.56730769230769229</v>
      </c>
      <c r="D161" s="77">
        <v>0.20192307692307693</v>
      </c>
      <c r="E161" s="77">
        <v>0.80769230769230771</v>
      </c>
      <c r="F161" s="77">
        <v>0.97105961538461538</v>
      </c>
      <c r="G161" s="77">
        <v>0.43540961538461542</v>
      </c>
      <c r="H161" s="77">
        <v>0.18835572384967156</v>
      </c>
      <c r="I161" s="77">
        <v>0.33349279779794505</v>
      </c>
      <c r="J161" s="43">
        <v>0</v>
      </c>
      <c r="K161" s="43" t="s">
        <v>266</v>
      </c>
      <c r="L161" s="43" t="s">
        <v>369</v>
      </c>
      <c r="M161" s="43" t="s">
        <v>265</v>
      </c>
      <c r="N161" s="43" t="s">
        <v>1180</v>
      </c>
      <c r="O161" s="43">
        <v>2</v>
      </c>
      <c r="P161" s="43" t="s">
        <v>347</v>
      </c>
      <c r="Q161" s="77">
        <v>-2.6933637038885361</v>
      </c>
      <c r="R161" s="77">
        <v>0.23509581795813608</v>
      </c>
      <c r="S161" s="43">
        <v>231</v>
      </c>
      <c r="T161" s="53">
        <v>0.28875000000000001</v>
      </c>
      <c r="U161" s="58">
        <f t="shared" si="6"/>
        <v>0</v>
      </c>
      <c r="V161" s="78">
        <f t="shared" si="7"/>
        <v>0.32595551122558186</v>
      </c>
      <c r="W161" s="73" t="str">
        <f t="shared" si="8"/>
        <v>OK</v>
      </c>
    </row>
    <row r="162" spans="1:23">
      <c r="A162" s="42" t="s">
        <v>498</v>
      </c>
      <c r="B162" s="77">
        <v>188.5</v>
      </c>
      <c r="C162" s="77">
        <v>1.2019230769230769</v>
      </c>
      <c r="D162" s="77">
        <v>0.625</v>
      </c>
      <c r="E162" s="77">
        <v>1.2788461538461537</v>
      </c>
      <c r="F162" s="77">
        <v>0.96684423076923076</v>
      </c>
      <c r="G162" s="77">
        <v>0.15531057692307693</v>
      </c>
      <c r="H162" s="77">
        <v>0.67528580867782317</v>
      </c>
      <c r="I162" s="77">
        <v>0.51496404336633528</v>
      </c>
      <c r="J162" s="43">
        <v>1</v>
      </c>
      <c r="K162" s="43" t="s">
        <v>286</v>
      </c>
      <c r="L162" s="43" t="s">
        <v>343</v>
      </c>
      <c r="M162" s="43" t="s">
        <v>288</v>
      </c>
      <c r="N162" s="43" t="s">
        <v>1182</v>
      </c>
      <c r="O162" s="43">
        <v>1</v>
      </c>
      <c r="P162" s="43" t="s">
        <v>350</v>
      </c>
      <c r="Q162" s="77">
        <v>2.2605289367451245</v>
      </c>
      <c r="R162" s="77">
        <v>-2.1216771125434701</v>
      </c>
      <c r="S162" s="43">
        <v>223</v>
      </c>
      <c r="T162" s="53">
        <v>0.27875</v>
      </c>
      <c r="U162" s="58">
        <f t="shared" si="6"/>
        <v>0</v>
      </c>
      <c r="V162" s="78">
        <f t="shared" si="7"/>
        <v>0.66954018268415172</v>
      </c>
      <c r="W162" s="73" t="str">
        <f t="shared" si="8"/>
        <v>OK</v>
      </c>
    </row>
    <row r="163" spans="1:23">
      <c r="A163" s="42" t="s">
        <v>499</v>
      </c>
      <c r="B163" s="77">
        <v>103</v>
      </c>
      <c r="C163" s="77">
        <v>0.76923076923076927</v>
      </c>
      <c r="D163" s="77">
        <v>0.33653846153846156</v>
      </c>
      <c r="E163" s="77">
        <v>1.0480769230769231</v>
      </c>
      <c r="F163" s="77">
        <v>0.97045673076923067</v>
      </c>
      <c r="G163" s="77">
        <v>0.39178942307692305</v>
      </c>
      <c r="H163" s="77">
        <v>0.47148189837827637</v>
      </c>
      <c r="I163" s="77">
        <v>0.46772052401746694</v>
      </c>
      <c r="J163" s="43">
        <v>0</v>
      </c>
      <c r="K163" s="43" t="s">
        <v>266</v>
      </c>
      <c r="L163" s="43" t="s">
        <v>346</v>
      </c>
      <c r="M163" s="43" t="s">
        <v>268</v>
      </c>
      <c r="N163" s="43" t="s">
        <v>1181</v>
      </c>
      <c r="O163" s="43">
        <v>0</v>
      </c>
      <c r="P163" s="43" t="s">
        <v>344</v>
      </c>
      <c r="Q163" s="77">
        <v>-0.64767656394893069</v>
      </c>
      <c r="R163" s="77">
        <v>-7.8019437166738564E-2</v>
      </c>
      <c r="S163" s="43">
        <v>346</v>
      </c>
      <c r="T163" s="53">
        <v>0.4325</v>
      </c>
      <c r="U163" s="58">
        <f t="shared" si="6"/>
        <v>0</v>
      </c>
      <c r="V163" s="78">
        <f t="shared" si="7"/>
        <v>0.50453565570623371</v>
      </c>
      <c r="W163" s="73" t="str">
        <f t="shared" si="8"/>
        <v>OK</v>
      </c>
    </row>
    <row r="164" spans="1:23">
      <c r="A164" s="42" t="s">
        <v>500</v>
      </c>
      <c r="B164" s="77">
        <v>100.5</v>
      </c>
      <c r="C164" s="77">
        <v>0.74038461538461542</v>
      </c>
      <c r="D164" s="77">
        <v>0.26923076923076922</v>
      </c>
      <c r="E164" s="77">
        <v>0.64423076923076927</v>
      </c>
      <c r="F164" s="77">
        <v>0.97120096153846158</v>
      </c>
      <c r="G164" s="77">
        <v>0.45637403846153846</v>
      </c>
      <c r="H164" s="77">
        <v>0.53819377238686628</v>
      </c>
      <c r="I164" s="77">
        <v>0.17451375435838873</v>
      </c>
      <c r="J164" s="43">
        <v>0</v>
      </c>
      <c r="K164" s="43" t="s">
        <v>308</v>
      </c>
      <c r="L164" s="43" t="s">
        <v>349</v>
      </c>
      <c r="M164" s="43" t="s">
        <v>307</v>
      </c>
      <c r="N164" s="43" t="s">
        <v>1179</v>
      </c>
      <c r="O164" s="43">
        <v>2</v>
      </c>
      <c r="P164" s="43" t="s">
        <v>347</v>
      </c>
      <c r="Q164" s="77">
        <v>-1.8192081325539244</v>
      </c>
      <c r="R164" s="77">
        <v>-9.7783646237158225E-2</v>
      </c>
      <c r="S164" s="43">
        <v>231</v>
      </c>
      <c r="T164" s="53">
        <v>0.28875000000000001</v>
      </c>
      <c r="U164" s="58">
        <f t="shared" si="6"/>
        <v>0</v>
      </c>
      <c r="V164" s="78">
        <f t="shared" si="7"/>
        <v>0.43044781426622181</v>
      </c>
      <c r="W164" s="73" t="str">
        <f t="shared" si="8"/>
        <v>OK</v>
      </c>
    </row>
    <row r="165" spans="1:23">
      <c r="A165" s="42" t="s">
        <v>501</v>
      </c>
      <c r="B165" s="77">
        <v>156.5</v>
      </c>
      <c r="C165" s="77">
        <v>0.91346153846153844</v>
      </c>
      <c r="D165" s="77">
        <v>0.45192307692307693</v>
      </c>
      <c r="E165" s="77">
        <v>1.3173076923076923</v>
      </c>
      <c r="F165" s="77">
        <v>0.9707913461538461</v>
      </c>
      <c r="G165" s="77">
        <v>0.32006634615384616</v>
      </c>
      <c r="H165" s="77">
        <v>0.63352297678850744</v>
      </c>
      <c r="I165" s="77">
        <v>0.59675581838516512</v>
      </c>
      <c r="J165" s="43">
        <v>1</v>
      </c>
      <c r="K165" s="43" t="s">
        <v>298</v>
      </c>
      <c r="L165" s="43" t="s">
        <v>369</v>
      </c>
      <c r="M165" s="43" t="s">
        <v>300</v>
      </c>
      <c r="N165" s="43" t="s">
        <v>1179</v>
      </c>
      <c r="O165" s="43">
        <v>0</v>
      </c>
      <c r="P165" s="43" t="s">
        <v>344</v>
      </c>
      <c r="Q165" s="77">
        <v>1.2382456014473291</v>
      </c>
      <c r="R165" s="77">
        <v>-0.73700554882921154</v>
      </c>
      <c r="S165" s="43">
        <v>346</v>
      </c>
      <c r="T165" s="53">
        <v>0.4325</v>
      </c>
      <c r="U165" s="58">
        <f t="shared" si="6"/>
        <v>0</v>
      </c>
      <c r="V165" s="78">
        <f t="shared" si="7"/>
        <v>0.63409549853191627</v>
      </c>
      <c r="W165" s="73" t="str">
        <f t="shared" si="8"/>
        <v>OK</v>
      </c>
    </row>
    <row r="166" spans="1:23">
      <c r="A166" s="42" t="s">
        <v>502</v>
      </c>
      <c r="B166" s="77">
        <v>161</v>
      </c>
      <c r="C166" s="77">
        <v>1.0769230769230769</v>
      </c>
      <c r="D166" s="77">
        <v>0.54807692307692313</v>
      </c>
      <c r="E166" s="77">
        <v>0.98076923076923073</v>
      </c>
      <c r="F166" s="77">
        <v>0.97196153846153854</v>
      </c>
      <c r="G166" s="77">
        <v>0.33595096153846149</v>
      </c>
      <c r="H166" s="77">
        <v>0.77652397746068236</v>
      </c>
      <c r="I166" s="77">
        <v>0.58696471526686522</v>
      </c>
      <c r="J166" s="43">
        <v>1</v>
      </c>
      <c r="K166" s="43" t="s">
        <v>244</v>
      </c>
      <c r="L166" s="43" t="s">
        <v>346</v>
      </c>
      <c r="M166" s="43" t="s">
        <v>257</v>
      </c>
      <c r="N166" s="43" t="s">
        <v>1182</v>
      </c>
      <c r="O166" s="43">
        <v>1</v>
      </c>
      <c r="P166" s="43" t="s">
        <v>350</v>
      </c>
      <c r="Q166" s="77">
        <v>1.557868778758412</v>
      </c>
      <c r="R166" s="77">
        <v>-0.7658111678284828</v>
      </c>
      <c r="S166" s="43">
        <v>223</v>
      </c>
      <c r="T166" s="53">
        <v>0.27875</v>
      </c>
      <c r="U166" s="58">
        <f t="shared" si="6"/>
        <v>0</v>
      </c>
      <c r="V166" s="78">
        <f t="shared" si="7"/>
        <v>0.69153746405275118</v>
      </c>
      <c r="W166" s="73" t="str">
        <f t="shared" si="8"/>
        <v>OK</v>
      </c>
    </row>
    <row r="167" spans="1:23">
      <c r="A167" s="42" t="s">
        <v>503</v>
      </c>
      <c r="B167" s="77">
        <v>144.5</v>
      </c>
      <c r="C167" s="77">
        <v>1.25</v>
      </c>
      <c r="D167" s="77">
        <v>0.74038461538461542</v>
      </c>
      <c r="E167" s="77">
        <v>1.4519230769230769</v>
      </c>
      <c r="F167" s="77">
        <v>0.97302019230769232</v>
      </c>
      <c r="G167" s="77">
        <v>0.47962211538461536</v>
      </c>
      <c r="H167" s="77">
        <v>0.8206156206804438</v>
      </c>
      <c r="I167" s="77">
        <v>0.76634485522187545</v>
      </c>
      <c r="J167" s="43">
        <v>1</v>
      </c>
      <c r="K167" s="43" t="s">
        <v>263</v>
      </c>
      <c r="L167" s="43" t="s">
        <v>353</v>
      </c>
      <c r="M167" s="43" t="s">
        <v>262</v>
      </c>
      <c r="N167" s="43" t="s">
        <v>1182</v>
      </c>
      <c r="O167" s="43">
        <v>1</v>
      </c>
      <c r="P167" s="43" t="s">
        <v>350</v>
      </c>
      <c r="Q167" s="77">
        <v>2.9934521523416122</v>
      </c>
      <c r="R167" s="77">
        <v>0.82203151705643474</v>
      </c>
      <c r="S167" s="43">
        <v>223</v>
      </c>
      <c r="T167" s="53">
        <v>0.27875</v>
      </c>
      <c r="U167" s="58">
        <f t="shared" si="6"/>
        <v>1</v>
      </c>
      <c r="V167" s="78">
        <f t="shared" si="7"/>
        <v>0.72927495702660838</v>
      </c>
      <c r="W167" s="73" t="str">
        <f t="shared" si="8"/>
        <v>OK</v>
      </c>
    </row>
    <row r="168" spans="1:23">
      <c r="A168" s="42" t="s">
        <v>504</v>
      </c>
      <c r="B168" s="77">
        <v>143</v>
      </c>
      <c r="C168" s="77">
        <v>1.1442307692307692</v>
      </c>
      <c r="D168" s="77">
        <v>0.50961538461538458</v>
      </c>
      <c r="E168" s="77">
        <v>0.91346153846153844</v>
      </c>
      <c r="F168" s="77">
        <v>0.96840576923076926</v>
      </c>
      <c r="G168" s="77">
        <v>0.48230096153846158</v>
      </c>
      <c r="H168" s="77">
        <v>0.75049432106047942</v>
      </c>
      <c r="I168" s="77">
        <v>0.4181350214120359</v>
      </c>
      <c r="J168" s="43">
        <v>1</v>
      </c>
      <c r="K168" s="43" t="s">
        <v>303</v>
      </c>
      <c r="L168" s="43" t="s">
        <v>343</v>
      </c>
      <c r="M168" s="43" t="s">
        <v>304</v>
      </c>
      <c r="N168" s="43" t="s">
        <v>1182</v>
      </c>
      <c r="O168" s="43">
        <v>0</v>
      </c>
      <c r="P168" s="43" t="s">
        <v>344</v>
      </c>
      <c r="Q168" s="77">
        <v>0.88191896148547189</v>
      </c>
      <c r="R168" s="77">
        <v>0.18555500460083432</v>
      </c>
      <c r="S168" s="43">
        <v>346</v>
      </c>
      <c r="T168" s="53">
        <v>0.4325</v>
      </c>
      <c r="U168" s="58">
        <f t="shared" si="6"/>
        <v>0</v>
      </c>
      <c r="V168" s="78">
        <f t="shared" si="7"/>
        <v>0.59258771051621106</v>
      </c>
      <c r="W168" s="73" t="str">
        <f t="shared" si="8"/>
        <v>OK</v>
      </c>
    </row>
    <row r="169" spans="1:23">
      <c r="A169" s="42" t="s">
        <v>505</v>
      </c>
      <c r="B169" s="77">
        <v>69</v>
      </c>
      <c r="C169" s="77">
        <v>0.51923076923076927</v>
      </c>
      <c r="D169" s="77">
        <v>0.18269230769230768</v>
      </c>
      <c r="E169" s="77">
        <v>0.74038461538461542</v>
      </c>
      <c r="F169" s="77">
        <v>0.97208461538461544</v>
      </c>
      <c r="G169" s="77">
        <v>0.40287499999999998</v>
      </c>
      <c r="H169" s="77">
        <v>0.27631979820299829</v>
      </c>
      <c r="I169" s="77">
        <v>0.34640805619297255</v>
      </c>
      <c r="J169" s="43">
        <v>1</v>
      </c>
      <c r="K169" s="43" t="s">
        <v>298</v>
      </c>
      <c r="L169" s="43" t="s">
        <v>349</v>
      </c>
      <c r="M169" s="43" t="s">
        <v>300</v>
      </c>
      <c r="N169" s="43" t="s">
        <v>1180</v>
      </c>
      <c r="O169" s="43">
        <v>2</v>
      </c>
      <c r="P169" s="43" t="s">
        <v>347</v>
      </c>
      <c r="Q169" s="77">
        <v>-2.6464816143162704</v>
      </c>
      <c r="R169" s="77">
        <v>-4.2039476218597029E-2</v>
      </c>
      <c r="S169" s="43">
        <v>231</v>
      </c>
      <c r="T169" s="53">
        <v>0.28875000000000001</v>
      </c>
      <c r="U169" s="58">
        <f t="shared" si="6"/>
        <v>0</v>
      </c>
      <c r="V169" s="78">
        <f t="shared" si="7"/>
        <v>0.377547576049241</v>
      </c>
      <c r="W169" s="73" t="str">
        <f t="shared" si="8"/>
        <v>OK</v>
      </c>
    </row>
    <row r="170" spans="1:23">
      <c r="A170" s="42" t="s">
        <v>506</v>
      </c>
      <c r="B170" s="77">
        <v>98.5</v>
      </c>
      <c r="C170" s="77">
        <v>0.84615384615384615</v>
      </c>
      <c r="D170" s="77">
        <v>0.29807692307692307</v>
      </c>
      <c r="E170" s="77">
        <v>0.90384615384615385</v>
      </c>
      <c r="F170" s="77">
        <v>0.97408942307692314</v>
      </c>
      <c r="G170" s="77">
        <v>0.4549740384615385</v>
      </c>
      <c r="H170" s="77">
        <v>0.50912265382285615</v>
      </c>
      <c r="I170" s="77">
        <v>0.33492314062960171</v>
      </c>
      <c r="J170" s="43">
        <v>0</v>
      </c>
      <c r="K170" s="43" t="s">
        <v>263</v>
      </c>
      <c r="L170" s="43" t="s">
        <v>346</v>
      </c>
      <c r="M170" s="43" t="s">
        <v>262</v>
      </c>
      <c r="N170" s="43" t="s">
        <v>1179</v>
      </c>
      <c r="O170" s="43">
        <v>0</v>
      </c>
      <c r="P170" s="43" t="s">
        <v>344</v>
      </c>
      <c r="Q170" s="77">
        <v>-1.0463854104942121</v>
      </c>
      <c r="R170" s="77">
        <v>0.19541163014019292</v>
      </c>
      <c r="S170" s="43">
        <v>346</v>
      </c>
      <c r="T170" s="53">
        <v>0.4325</v>
      </c>
      <c r="U170" s="58">
        <f t="shared" si="6"/>
        <v>0</v>
      </c>
      <c r="V170" s="78">
        <f t="shared" si="7"/>
        <v>0.46583862679378119</v>
      </c>
      <c r="W170" s="73" t="str">
        <f t="shared" si="8"/>
        <v>OK</v>
      </c>
    </row>
    <row r="171" spans="1:23">
      <c r="A171" s="42" t="s">
        <v>507</v>
      </c>
      <c r="B171" s="77">
        <v>148</v>
      </c>
      <c r="C171" s="77">
        <v>1.0961538461538463</v>
      </c>
      <c r="D171" s="77">
        <v>0.53846153846153844</v>
      </c>
      <c r="E171" s="77">
        <v>1.2211538461538463</v>
      </c>
      <c r="F171" s="77">
        <v>0.97223461538461531</v>
      </c>
      <c r="G171" s="77">
        <v>0.19565480769230767</v>
      </c>
      <c r="H171" s="77">
        <v>0.60434726646685433</v>
      </c>
      <c r="I171" s="77">
        <v>0.55510028351158269</v>
      </c>
      <c r="J171" s="43">
        <v>1</v>
      </c>
      <c r="K171" s="43" t="s">
        <v>286</v>
      </c>
      <c r="L171" s="43" t="s">
        <v>349</v>
      </c>
      <c r="M171" s="43" t="s">
        <v>289</v>
      </c>
      <c r="N171" s="43" t="s">
        <v>1179</v>
      </c>
      <c r="O171" s="43">
        <v>1</v>
      </c>
      <c r="P171" s="43" t="s">
        <v>350</v>
      </c>
      <c r="Q171" s="77">
        <v>1.3924284723907547</v>
      </c>
      <c r="R171" s="77">
        <v>-1.5219207282851108</v>
      </c>
      <c r="S171" s="43">
        <v>223</v>
      </c>
      <c r="T171" s="53">
        <v>0.27875</v>
      </c>
      <c r="U171" s="58">
        <f t="shared" si="6"/>
        <v>0</v>
      </c>
      <c r="V171" s="78">
        <f t="shared" si="7"/>
        <v>0.63957265304048239</v>
      </c>
      <c r="W171" s="73" t="str">
        <f t="shared" si="8"/>
        <v>OK</v>
      </c>
    </row>
    <row r="172" spans="1:23">
      <c r="A172" s="42" t="s">
        <v>508</v>
      </c>
      <c r="B172" s="77">
        <v>179</v>
      </c>
      <c r="C172" s="77">
        <v>1.4423076923076923</v>
      </c>
      <c r="D172" s="77">
        <v>0.93269230769230771</v>
      </c>
      <c r="E172" s="77">
        <v>1.8846153846153846</v>
      </c>
      <c r="F172" s="77">
        <v>0.96975</v>
      </c>
      <c r="G172" s="77">
        <v>0.29599903846153847</v>
      </c>
      <c r="H172" s="77">
        <v>0.80867021555271457</v>
      </c>
      <c r="I172" s="77">
        <v>1</v>
      </c>
      <c r="J172" s="43">
        <v>0</v>
      </c>
      <c r="K172" s="43" t="s">
        <v>244</v>
      </c>
      <c r="L172" s="43" t="s">
        <v>353</v>
      </c>
      <c r="M172" s="43" t="s">
        <v>257</v>
      </c>
      <c r="N172" s="43" t="s">
        <v>1182</v>
      </c>
      <c r="O172" s="43">
        <v>1</v>
      </c>
      <c r="P172" s="43" t="s">
        <v>350</v>
      </c>
      <c r="Q172" s="77">
        <v>5.0378323200700743</v>
      </c>
      <c r="R172" s="77">
        <v>-0.21832784932752924</v>
      </c>
      <c r="S172" s="43">
        <v>223</v>
      </c>
      <c r="T172" s="53">
        <v>0.27875</v>
      </c>
      <c r="U172" s="58">
        <f t="shared" si="6"/>
        <v>0</v>
      </c>
      <c r="V172" s="78">
        <f t="shared" si="7"/>
        <v>0.8399018373833369</v>
      </c>
      <c r="W172" s="73" t="str">
        <f t="shared" si="8"/>
        <v>CONSENT LIMIT</v>
      </c>
    </row>
    <row r="173" spans="1:23">
      <c r="A173" s="42" t="s">
        <v>509</v>
      </c>
      <c r="B173" s="77">
        <v>69</v>
      </c>
      <c r="C173" s="77">
        <v>0.72115384615384615</v>
      </c>
      <c r="D173" s="77">
        <v>0.42307692307692307</v>
      </c>
      <c r="E173" s="77">
        <v>1.1153846153846154</v>
      </c>
      <c r="F173" s="77">
        <v>0.97268221153846157</v>
      </c>
      <c r="G173" s="77">
        <v>0.62778365384615387</v>
      </c>
      <c r="H173" s="77">
        <v>0.34320915869124924</v>
      </c>
      <c r="I173" s="77">
        <v>0.64627638765336082</v>
      </c>
      <c r="J173" s="43">
        <v>1</v>
      </c>
      <c r="K173" s="43" t="s">
        <v>308</v>
      </c>
      <c r="L173" s="43" t="s">
        <v>353</v>
      </c>
      <c r="M173" s="43" t="s">
        <v>310</v>
      </c>
      <c r="N173" s="43" t="s">
        <v>1181</v>
      </c>
      <c r="O173" s="43">
        <v>0</v>
      </c>
      <c r="P173" s="43" t="s">
        <v>344</v>
      </c>
      <c r="Q173" s="77">
        <v>-0.7712992878279965</v>
      </c>
      <c r="R173" s="77">
        <v>2.0329507869397783</v>
      </c>
      <c r="S173" s="43">
        <v>346</v>
      </c>
      <c r="T173" s="53">
        <v>0.4325</v>
      </c>
      <c r="U173" s="58">
        <f t="shared" si="6"/>
        <v>1</v>
      </c>
      <c r="V173" s="78">
        <f t="shared" si="7"/>
        <v>0.44138112424553194</v>
      </c>
      <c r="W173" s="73" t="str">
        <f t="shared" si="8"/>
        <v>OK</v>
      </c>
    </row>
    <row r="174" spans="1:23">
      <c r="A174" s="42" t="s">
        <v>510</v>
      </c>
      <c r="B174" s="77">
        <v>77.5</v>
      </c>
      <c r="C174" s="77">
        <v>0.81730769230769229</v>
      </c>
      <c r="D174" s="77">
        <v>0.33653846153846156</v>
      </c>
      <c r="E174" s="77">
        <v>1.3461538461538463</v>
      </c>
      <c r="F174" s="77">
        <v>0.97169134615384611</v>
      </c>
      <c r="G174" s="77">
        <v>0.23628557692307692</v>
      </c>
      <c r="H174" s="77">
        <v>0.28158033153287426</v>
      </c>
      <c r="I174" s="77">
        <v>0.56678917002994189</v>
      </c>
      <c r="J174" s="43">
        <v>0</v>
      </c>
      <c r="K174" s="43" t="s">
        <v>244</v>
      </c>
      <c r="L174" s="43" t="s">
        <v>369</v>
      </c>
      <c r="M174" s="43" t="s">
        <v>257</v>
      </c>
      <c r="N174" s="43" t="s">
        <v>1180</v>
      </c>
      <c r="O174" s="43">
        <v>0</v>
      </c>
      <c r="P174" s="43" t="s">
        <v>344</v>
      </c>
      <c r="Q174" s="77">
        <v>-0.57150265993357141</v>
      </c>
      <c r="R174" s="77">
        <v>-0.67060307370730954</v>
      </c>
      <c r="S174" s="43">
        <v>346</v>
      </c>
      <c r="T174" s="53">
        <v>0.4325</v>
      </c>
      <c r="U174" s="58">
        <f t="shared" si="6"/>
        <v>0</v>
      </c>
      <c r="V174" s="78">
        <f t="shared" si="7"/>
        <v>0.48767650596800671</v>
      </c>
      <c r="W174" s="73" t="str">
        <f t="shared" si="8"/>
        <v>OK</v>
      </c>
    </row>
    <row r="175" spans="1:23">
      <c r="A175" s="42" t="s">
        <v>511</v>
      </c>
      <c r="B175" s="77">
        <v>115</v>
      </c>
      <c r="C175" s="77">
        <v>0.86538461538461542</v>
      </c>
      <c r="D175" s="77">
        <v>0.32692307692307693</v>
      </c>
      <c r="E175" s="77">
        <v>0.80769230769230771</v>
      </c>
      <c r="F175" s="77">
        <v>0.97018173076923075</v>
      </c>
      <c r="G175" s="77">
        <v>0.371475</v>
      </c>
      <c r="H175" s="77">
        <v>0.49239017364834115</v>
      </c>
      <c r="I175" s="77">
        <v>0.35414670963452416</v>
      </c>
      <c r="J175" s="43">
        <v>0</v>
      </c>
      <c r="K175" s="43" t="s">
        <v>281</v>
      </c>
      <c r="L175" s="43" t="s">
        <v>343</v>
      </c>
      <c r="M175" s="43" t="s">
        <v>284</v>
      </c>
      <c r="N175" s="43" t="s">
        <v>1181</v>
      </c>
      <c r="O175" s="43">
        <v>0</v>
      </c>
      <c r="P175" s="43" t="s">
        <v>344</v>
      </c>
      <c r="Q175" s="77">
        <v>-0.87493117240693552</v>
      </c>
      <c r="R175" s="77">
        <v>-0.52694942856279847</v>
      </c>
      <c r="S175" s="43">
        <v>346</v>
      </c>
      <c r="T175" s="53">
        <v>0.4325</v>
      </c>
      <c r="U175" s="58">
        <f t="shared" si="6"/>
        <v>0</v>
      </c>
      <c r="V175" s="78">
        <f t="shared" si="7"/>
        <v>0.48495084103211078</v>
      </c>
      <c r="W175" s="73" t="str">
        <f t="shared" si="8"/>
        <v>OK</v>
      </c>
    </row>
    <row r="176" spans="1:23">
      <c r="A176" s="42" t="s">
        <v>512</v>
      </c>
      <c r="B176" s="77">
        <v>153.5</v>
      </c>
      <c r="C176" s="77">
        <v>1.1923076923076923</v>
      </c>
      <c r="D176" s="77">
        <v>0.76923076923076927</v>
      </c>
      <c r="E176" s="77">
        <v>1.5576923076923077</v>
      </c>
      <c r="F176" s="77">
        <v>0.97199615384615379</v>
      </c>
      <c r="G176" s="77">
        <v>0.44340769230769234</v>
      </c>
      <c r="H176" s="77">
        <v>0.64752150517421814</v>
      </c>
      <c r="I176" s="77">
        <v>0.82613514945807642</v>
      </c>
      <c r="J176" s="43">
        <v>1</v>
      </c>
      <c r="K176" s="43" t="s">
        <v>244</v>
      </c>
      <c r="L176" s="43" t="s">
        <v>369</v>
      </c>
      <c r="M176" s="43" t="s">
        <v>259</v>
      </c>
      <c r="N176" s="43" t="s">
        <v>1179</v>
      </c>
      <c r="O176" s="43">
        <v>1</v>
      </c>
      <c r="P176" s="43" t="s">
        <v>350</v>
      </c>
      <c r="Q176" s="77">
        <v>2.9889047334236039</v>
      </c>
      <c r="R176" s="77">
        <v>0.59635912898756738</v>
      </c>
      <c r="S176" s="43">
        <v>223</v>
      </c>
      <c r="T176" s="53">
        <v>0.27875</v>
      </c>
      <c r="U176" s="58">
        <f t="shared" si="6"/>
        <v>1</v>
      </c>
      <c r="V176" s="78">
        <f t="shared" si="7"/>
        <v>0.67837329908889799</v>
      </c>
      <c r="W176" s="73" t="str">
        <f t="shared" si="8"/>
        <v>OK</v>
      </c>
    </row>
    <row r="177" spans="1:23">
      <c r="A177" s="42" t="s">
        <v>513</v>
      </c>
      <c r="B177" s="77">
        <v>89.5</v>
      </c>
      <c r="C177" s="77">
        <v>0.83653846153846156</v>
      </c>
      <c r="D177" s="77">
        <v>0.34615384615384615</v>
      </c>
      <c r="E177" s="77">
        <v>0.97115384615384615</v>
      </c>
      <c r="F177" s="77">
        <v>0.96993076923076926</v>
      </c>
      <c r="G177" s="77">
        <v>0.50409519230769229</v>
      </c>
      <c r="H177" s="77">
        <v>0.52201331529881156</v>
      </c>
      <c r="I177" s="77">
        <v>0.31912021336262131</v>
      </c>
      <c r="J177" s="43">
        <v>1</v>
      </c>
      <c r="K177" s="43" t="s">
        <v>295</v>
      </c>
      <c r="L177" s="43" t="s">
        <v>346</v>
      </c>
      <c r="M177" s="43" t="s">
        <v>294</v>
      </c>
      <c r="N177" s="43" t="s">
        <v>1179</v>
      </c>
      <c r="O177" s="43">
        <v>0</v>
      </c>
      <c r="P177" s="43" t="s">
        <v>344</v>
      </c>
      <c r="Q177" s="77">
        <v>-0.99679323667158792</v>
      </c>
      <c r="R177" s="77">
        <v>0.64157660567531305</v>
      </c>
      <c r="S177" s="43">
        <v>346</v>
      </c>
      <c r="T177" s="53">
        <v>0.4325</v>
      </c>
      <c r="U177" s="58">
        <f t="shared" si="6"/>
        <v>0</v>
      </c>
      <c r="V177" s="78">
        <f t="shared" si="7"/>
        <v>0.45461825781632847</v>
      </c>
      <c r="W177" s="73" t="str">
        <f t="shared" si="8"/>
        <v>OK</v>
      </c>
    </row>
    <row r="178" spans="1:23">
      <c r="A178" s="42" t="s">
        <v>514</v>
      </c>
      <c r="B178" s="77">
        <v>99</v>
      </c>
      <c r="C178" s="77">
        <v>0.90384615384615385</v>
      </c>
      <c r="D178" s="77">
        <v>0.39423076923076922</v>
      </c>
      <c r="E178" s="77">
        <v>1.2211538461538463</v>
      </c>
      <c r="F178" s="77">
        <v>0.9692432692307692</v>
      </c>
      <c r="G178" s="77">
        <v>0.4329269230769231</v>
      </c>
      <c r="H178" s="77">
        <v>0.47161418084464041</v>
      </c>
      <c r="I178" s="77">
        <v>0.50939236326560133</v>
      </c>
      <c r="J178" s="43">
        <v>1</v>
      </c>
      <c r="K178" s="43" t="s">
        <v>244</v>
      </c>
      <c r="L178" s="43" t="s">
        <v>349</v>
      </c>
      <c r="M178" s="43" t="s">
        <v>243</v>
      </c>
      <c r="N178" s="43" t="s">
        <v>1181</v>
      </c>
      <c r="O178" s="43">
        <v>0</v>
      </c>
      <c r="P178" s="43" t="s">
        <v>344</v>
      </c>
      <c r="Q178" s="77">
        <v>-9.5129498840676438E-2</v>
      </c>
      <c r="R178" s="77">
        <v>0.38780099328624251</v>
      </c>
      <c r="S178" s="43">
        <v>346</v>
      </c>
      <c r="T178" s="53">
        <v>0.4325</v>
      </c>
      <c r="U178" s="58">
        <f t="shared" si="6"/>
        <v>0</v>
      </c>
      <c r="V178" s="78">
        <f t="shared" si="7"/>
        <v>0.50681235959053783</v>
      </c>
      <c r="W178" s="73" t="str">
        <f t="shared" si="8"/>
        <v>OK</v>
      </c>
    </row>
    <row r="179" spans="1:23">
      <c r="A179" s="42" t="s">
        <v>515</v>
      </c>
      <c r="B179" s="77">
        <v>74</v>
      </c>
      <c r="C179" s="77">
        <v>0.59615384615384615</v>
      </c>
      <c r="D179" s="77">
        <v>0.34615384615384615</v>
      </c>
      <c r="E179" s="77">
        <v>1.3269230769230769</v>
      </c>
      <c r="F179" s="77">
        <v>0.96936923076923087</v>
      </c>
      <c r="G179" s="77">
        <v>0.44221442307692305</v>
      </c>
      <c r="H179" s="77">
        <v>0.26700020663591789</v>
      </c>
      <c r="I179" s="77">
        <v>0.69073324335057329</v>
      </c>
      <c r="J179" s="43">
        <v>1</v>
      </c>
      <c r="K179" s="43" t="s">
        <v>244</v>
      </c>
      <c r="L179" s="43" t="s">
        <v>343</v>
      </c>
      <c r="M179" s="43" t="s">
        <v>243</v>
      </c>
      <c r="N179" s="43" t="s">
        <v>1180</v>
      </c>
      <c r="O179" s="43">
        <v>0</v>
      </c>
      <c r="P179" s="43" t="s">
        <v>344</v>
      </c>
      <c r="Q179" s="77">
        <v>-0.79408254918838339</v>
      </c>
      <c r="R179" s="77">
        <v>0.82797325177680769</v>
      </c>
      <c r="S179" s="43">
        <v>346</v>
      </c>
      <c r="T179" s="53">
        <v>0.4325</v>
      </c>
      <c r="U179" s="58">
        <f t="shared" si="6"/>
        <v>1</v>
      </c>
      <c r="V179" s="78">
        <f t="shared" si="7"/>
        <v>0.46681646022210421</v>
      </c>
      <c r="W179" s="73" t="str">
        <f t="shared" si="8"/>
        <v>OK</v>
      </c>
    </row>
    <row r="180" spans="1:23">
      <c r="A180" s="42" t="s">
        <v>516</v>
      </c>
      <c r="B180" s="77">
        <v>194</v>
      </c>
      <c r="C180" s="77">
        <v>1.4326923076923077</v>
      </c>
      <c r="D180" s="77">
        <v>0.75961538461538458</v>
      </c>
      <c r="E180" s="77">
        <v>1.2403846153846154</v>
      </c>
      <c r="F180" s="77">
        <v>0.96977692307692298</v>
      </c>
      <c r="G180" s="77">
        <v>0.49644711538461539</v>
      </c>
      <c r="H180" s="77">
        <v>0.95808349113103874</v>
      </c>
      <c r="I180" s="77">
        <v>0.55365089297667092</v>
      </c>
      <c r="J180" s="43">
        <v>1</v>
      </c>
      <c r="K180" s="43" t="s">
        <v>263</v>
      </c>
      <c r="L180" s="43" t="s">
        <v>349</v>
      </c>
      <c r="M180" s="43" t="s">
        <v>262</v>
      </c>
      <c r="N180" s="43" t="s">
        <v>1182</v>
      </c>
      <c r="O180" s="43">
        <v>1</v>
      </c>
      <c r="P180" s="43" t="s">
        <v>350</v>
      </c>
      <c r="Q180" s="77">
        <v>3.3646747091615263</v>
      </c>
      <c r="R180" s="77">
        <v>0.2301969555962573</v>
      </c>
      <c r="S180" s="43">
        <v>223</v>
      </c>
      <c r="T180" s="53">
        <v>0.27875</v>
      </c>
      <c r="U180" s="58">
        <f t="shared" si="6"/>
        <v>0</v>
      </c>
      <c r="V180" s="78">
        <f t="shared" si="7"/>
        <v>0.72312106005581489</v>
      </c>
      <c r="W180" s="73" t="str">
        <f t="shared" si="8"/>
        <v>OK</v>
      </c>
    </row>
    <row r="181" spans="1:23">
      <c r="A181" s="42" t="s">
        <v>517</v>
      </c>
      <c r="B181" s="77">
        <v>60.5</v>
      </c>
      <c r="C181" s="77">
        <v>0.50961538461538458</v>
      </c>
      <c r="D181" s="77">
        <v>0.14423076923076922</v>
      </c>
      <c r="E181" s="77">
        <v>0.56730769230769229</v>
      </c>
      <c r="F181" s="77">
        <v>0.96940096153846156</v>
      </c>
      <c r="G181" s="77">
        <v>0.3630528846153846</v>
      </c>
      <c r="H181" s="77">
        <v>0.2698822445638403</v>
      </c>
      <c r="I181" s="77">
        <v>0.18042169895919402</v>
      </c>
      <c r="J181" s="43">
        <v>1</v>
      </c>
      <c r="K181" s="43" t="s">
        <v>286</v>
      </c>
      <c r="L181" s="43" t="s">
        <v>369</v>
      </c>
      <c r="M181" s="43" t="s">
        <v>292</v>
      </c>
      <c r="N181" s="43" t="s">
        <v>1180</v>
      </c>
      <c r="O181" s="43">
        <v>2</v>
      </c>
      <c r="P181" s="43" t="s">
        <v>347</v>
      </c>
      <c r="Q181" s="77">
        <v>-3.3583221827455354</v>
      </c>
      <c r="R181" s="77">
        <v>-0.47841495061038891</v>
      </c>
      <c r="S181" s="43">
        <v>231</v>
      </c>
      <c r="T181" s="53">
        <v>0.28875000000000001</v>
      </c>
      <c r="U181" s="58">
        <f t="shared" si="6"/>
        <v>0</v>
      </c>
      <c r="V181" s="78">
        <f t="shared" si="7"/>
        <v>0.33481029858764022</v>
      </c>
      <c r="W181" s="73" t="str">
        <f t="shared" si="8"/>
        <v>OK</v>
      </c>
    </row>
    <row r="182" spans="1:23">
      <c r="A182" s="42" t="s">
        <v>518</v>
      </c>
      <c r="B182" s="77">
        <v>102.5</v>
      </c>
      <c r="C182" s="77">
        <v>0.69230769230769229</v>
      </c>
      <c r="D182" s="77">
        <v>0.31730769230769229</v>
      </c>
      <c r="E182" s="77">
        <v>0.93269230769230771</v>
      </c>
      <c r="F182" s="77">
        <v>0.96911923076923068</v>
      </c>
      <c r="G182" s="77">
        <v>0.2872817307692308</v>
      </c>
      <c r="H182" s="77">
        <v>0.42573372112786034</v>
      </c>
      <c r="I182" s="77">
        <v>0.48000500244145278</v>
      </c>
      <c r="J182" s="43">
        <v>1</v>
      </c>
      <c r="K182" s="43" t="s">
        <v>244</v>
      </c>
      <c r="L182" s="43" t="s">
        <v>343</v>
      </c>
      <c r="M182" s="43" t="s">
        <v>257</v>
      </c>
      <c r="N182" s="43" t="s">
        <v>1181</v>
      </c>
      <c r="O182" s="43">
        <v>0</v>
      </c>
      <c r="P182" s="43" t="s">
        <v>344</v>
      </c>
      <c r="Q182" s="77">
        <v>-0.96689398933172421</v>
      </c>
      <c r="R182" s="77">
        <v>-0.83332219383239259</v>
      </c>
      <c r="S182" s="43">
        <v>346</v>
      </c>
      <c r="T182" s="53">
        <v>0.4325</v>
      </c>
      <c r="U182" s="58">
        <f t="shared" si="6"/>
        <v>0</v>
      </c>
      <c r="V182" s="78">
        <f t="shared" si="7"/>
        <v>0.51376124254766531</v>
      </c>
      <c r="W182" s="73" t="str">
        <f t="shared" si="8"/>
        <v>OK</v>
      </c>
    </row>
    <row r="183" spans="1:23">
      <c r="A183" s="42" t="s">
        <v>519</v>
      </c>
      <c r="B183" s="77">
        <v>135</v>
      </c>
      <c r="C183" s="77">
        <v>1.0096153846153846</v>
      </c>
      <c r="D183" s="77">
        <v>0.53846153846153844</v>
      </c>
      <c r="E183" s="77">
        <v>1.1538461538461537</v>
      </c>
      <c r="F183" s="77">
        <v>0.97022980769230771</v>
      </c>
      <c r="G183" s="77">
        <v>0.31652115384615381</v>
      </c>
      <c r="H183" s="77">
        <v>0.62371950950046151</v>
      </c>
      <c r="I183" s="77">
        <v>0.64975569655406562</v>
      </c>
      <c r="J183" s="43">
        <v>1</v>
      </c>
      <c r="K183" s="43" t="s">
        <v>312</v>
      </c>
      <c r="L183" s="43" t="s">
        <v>353</v>
      </c>
      <c r="M183" s="43" t="s">
        <v>314</v>
      </c>
      <c r="N183" s="43" t="s">
        <v>1179</v>
      </c>
      <c r="O183" s="43">
        <v>0</v>
      </c>
      <c r="P183" s="43" t="s">
        <v>344</v>
      </c>
      <c r="Q183" s="77">
        <v>1.2355372137704097</v>
      </c>
      <c r="R183" s="77">
        <v>-0.54396211836176789</v>
      </c>
      <c r="S183" s="43">
        <v>346</v>
      </c>
      <c r="T183" s="53">
        <v>0.4325</v>
      </c>
      <c r="U183" s="58">
        <f t="shared" si="6"/>
        <v>1</v>
      </c>
      <c r="V183" s="78">
        <f t="shared" si="7"/>
        <v>0.64647019977988895</v>
      </c>
      <c r="W183" s="73" t="str">
        <f t="shared" si="8"/>
        <v>OK</v>
      </c>
    </row>
    <row r="184" spans="1:23">
      <c r="A184" s="42" t="s">
        <v>520</v>
      </c>
      <c r="B184" s="77">
        <v>87</v>
      </c>
      <c r="C184" s="77">
        <v>0.78846153846153844</v>
      </c>
      <c r="D184" s="77">
        <v>0.25961538461538464</v>
      </c>
      <c r="E184" s="77">
        <v>0.91346153846153844</v>
      </c>
      <c r="F184" s="77">
        <v>0.97111346153846156</v>
      </c>
      <c r="G184" s="77">
        <v>0.59662788461538463</v>
      </c>
      <c r="H184" s="77">
        <v>0.54974777019731447</v>
      </c>
      <c r="I184" s="77">
        <v>0.39443093371837423</v>
      </c>
      <c r="J184" s="43">
        <v>1</v>
      </c>
      <c r="K184" s="43" t="s">
        <v>263</v>
      </c>
      <c r="L184" s="43" t="s">
        <v>353</v>
      </c>
      <c r="M184" s="43" t="s">
        <v>264</v>
      </c>
      <c r="N184" s="43" t="s">
        <v>1179</v>
      </c>
      <c r="O184" s="43">
        <v>0</v>
      </c>
      <c r="P184" s="43" t="s">
        <v>344</v>
      </c>
      <c r="Q184" s="77">
        <v>-1.1686997774601444</v>
      </c>
      <c r="R184" s="77">
        <v>1.2895470752029918</v>
      </c>
      <c r="S184" s="43">
        <v>346</v>
      </c>
      <c r="T184" s="53">
        <v>0.4325</v>
      </c>
      <c r="U184" s="58">
        <f t="shared" si="6"/>
        <v>0</v>
      </c>
      <c r="V184" s="78">
        <f t="shared" si="7"/>
        <v>0.46655880555045759</v>
      </c>
      <c r="W184" s="73" t="str">
        <f t="shared" si="8"/>
        <v>OK</v>
      </c>
    </row>
    <row r="185" spans="1:23">
      <c r="A185" s="42" t="s">
        <v>521</v>
      </c>
      <c r="B185" s="77">
        <v>183</v>
      </c>
      <c r="C185" s="77">
        <v>1.3461538461538463</v>
      </c>
      <c r="D185" s="77">
        <v>0.70192307692307687</v>
      </c>
      <c r="E185" s="77">
        <v>1.1538461538461537</v>
      </c>
      <c r="F185" s="77">
        <v>0.96986346153846148</v>
      </c>
      <c r="G185" s="77">
        <v>0.24577019230769229</v>
      </c>
      <c r="H185" s="77">
        <v>0.82197229161703489</v>
      </c>
      <c r="I185" s="77">
        <v>0.45105111854719282</v>
      </c>
      <c r="J185" s="43">
        <v>1</v>
      </c>
      <c r="K185" s="43" t="s">
        <v>244</v>
      </c>
      <c r="L185" s="43" t="s">
        <v>353</v>
      </c>
      <c r="M185" s="43" t="s">
        <v>261</v>
      </c>
      <c r="N185" s="43" t="s">
        <v>1182</v>
      </c>
      <c r="O185" s="43">
        <v>1</v>
      </c>
      <c r="P185" s="43" t="s">
        <v>350</v>
      </c>
      <c r="Q185" s="77">
        <v>2.5400527235171078</v>
      </c>
      <c r="R185" s="77">
        <v>-1.5245554609762713</v>
      </c>
      <c r="S185" s="43">
        <v>223</v>
      </c>
      <c r="T185" s="53">
        <v>0.27875</v>
      </c>
      <c r="U185" s="58">
        <f t="shared" si="6"/>
        <v>0</v>
      </c>
      <c r="V185" s="78">
        <f t="shared" si="7"/>
        <v>0.69376031871490051</v>
      </c>
      <c r="W185" s="73" t="str">
        <f t="shared" si="8"/>
        <v>OK</v>
      </c>
    </row>
    <row r="186" spans="1:23">
      <c r="A186" s="42" t="s">
        <v>522</v>
      </c>
      <c r="B186" s="77">
        <v>100</v>
      </c>
      <c r="C186" s="77">
        <v>0.70192307692307687</v>
      </c>
      <c r="D186" s="77">
        <v>0.34615384615384615</v>
      </c>
      <c r="E186" s="77">
        <v>0.86538461538461542</v>
      </c>
      <c r="F186" s="77">
        <v>0.96777884615384613</v>
      </c>
      <c r="G186" s="77">
        <v>0.15939519230769233</v>
      </c>
      <c r="H186" s="77">
        <v>0.41664387448738871</v>
      </c>
      <c r="I186" s="77">
        <v>0.43443007908062903</v>
      </c>
      <c r="J186" s="43">
        <v>1</v>
      </c>
      <c r="K186" s="43" t="s">
        <v>286</v>
      </c>
      <c r="L186" s="43" t="s">
        <v>353</v>
      </c>
      <c r="M186" s="43" t="s">
        <v>291</v>
      </c>
      <c r="N186" s="43" t="s">
        <v>1181</v>
      </c>
      <c r="O186" s="43">
        <v>0</v>
      </c>
      <c r="P186" s="43" t="s">
        <v>344</v>
      </c>
      <c r="Q186" s="77">
        <v>-1.0604564426947369</v>
      </c>
      <c r="R186" s="77">
        <v>-1.7283097167979495</v>
      </c>
      <c r="S186" s="43">
        <v>346</v>
      </c>
      <c r="T186" s="53">
        <v>0.4325</v>
      </c>
      <c r="U186" s="58">
        <f t="shared" si="6"/>
        <v>0</v>
      </c>
      <c r="V186" s="78">
        <f t="shared" si="7"/>
        <v>0.52796996916659056</v>
      </c>
      <c r="W186" s="73" t="str">
        <f t="shared" si="8"/>
        <v>OK</v>
      </c>
    </row>
    <row r="187" spans="1:23">
      <c r="A187" s="42" t="s">
        <v>523</v>
      </c>
      <c r="B187" s="77">
        <v>155</v>
      </c>
      <c r="C187" s="77">
        <v>1.4807692307692308</v>
      </c>
      <c r="D187" s="77">
        <v>0.875</v>
      </c>
      <c r="E187" s="77">
        <v>1.5865384615384615</v>
      </c>
      <c r="F187" s="77">
        <v>0.96788173076923079</v>
      </c>
      <c r="G187" s="77">
        <v>0.51692307692307693</v>
      </c>
      <c r="H187" s="77">
        <v>0.8624104841826129</v>
      </c>
      <c r="I187" s="77">
        <v>0.74913563643097325</v>
      </c>
      <c r="J187" s="43">
        <v>1</v>
      </c>
      <c r="K187" s="43" t="s">
        <v>298</v>
      </c>
      <c r="L187" s="43" t="s">
        <v>369</v>
      </c>
      <c r="M187" s="43" t="s">
        <v>297</v>
      </c>
      <c r="N187" s="43" t="s">
        <v>1182</v>
      </c>
      <c r="O187" s="43">
        <v>1</v>
      </c>
      <c r="P187" s="43" t="s">
        <v>350</v>
      </c>
      <c r="Q187" s="77">
        <v>3.9027417635946193</v>
      </c>
      <c r="R187" s="77">
        <v>1.1031344489212183</v>
      </c>
      <c r="S187" s="43">
        <v>223</v>
      </c>
      <c r="T187" s="53">
        <v>0.27875</v>
      </c>
      <c r="U187" s="58">
        <f t="shared" si="6"/>
        <v>1</v>
      </c>
      <c r="V187" s="78">
        <f t="shared" si="7"/>
        <v>0.73359463958069848</v>
      </c>
      <c r="W187" s="73" t="str">
        <f t="shared" si="8"/>
        <v>OK</v>
      </c>
    </row>
    <row r="188" spans="1:23">
      <c r="A188" s="42" t="s">
        <v>524</v>
      </c>
      <c r="B188" s="77">
        <v>96</v>
      </c>
      <c r="C188" s="77">
        <v>0.81730769230769229</v>
      </c>
      <c r="D188" s="77">
        <v>0.30769230769230771</v>
      </c>
      <c r="E188" s="77">
        <v>0.94230769230769229</v>
      </c>
      <c r="F188" s="77">
        <v>0.97345192307692308</v>
      </c>
      <c r="G188" s="77">
        <v>0.45083076923076926</v>
      </c>
      <c r="H188" s="77">
        <v>0.61875265947982661</v>
      </c>
      <c r="I188" s="77">
        <v>0.40251861527377919</v>
      </c>
      <c r="J188" s="43">
        <v>1</v>
      </c>
      <c r="K188" s="43" t="s">
        <v>281</v>
      </c>
      <c r="L188" s="43" t="s">
        <v>353</v>
      </c>
      <c r="M188" s="43" t="s">
        <v>282</v>
      </c>
      <c r="N188" s="43" t="s">
        <v>1179</v>
      </c>
      <c r="O188" s="43">
        <v>0</v>
      </c>
      <c r="P188" s="43" t="s">
        <v>344</v>
      </c>
      <c r="Q188" s="77">
        <v>-0.70552278527675794</v>
      </c>
      <c r="R188" s="77">
        <v>0.27546493156866148</v>
      </c>
      <c r="S188" s="43">
        <v>346</v>
      </c>
      <c r="T188" s="53">
        <v>0.4325</v>
      </c>
      <c r="U188" s="58">
        <f t="shared" si="6"/>
        <v>0</v>
      </c>
      <c r="V188" s="78">
        <f t="shared" si="7"/>
        <v>0.53648658904036339</v>
      </c>
      <c r="W188" s="73" t="str">
        <f t="shared" si="8"/>
        <v>OK</v>
      </c>
    </row>
    <row r="189" spans="1:23">
      <c r="A189" s="42" t="s">
        <v>525</v>
      </c>
      <c r="B189" s="77">
        <v>145</v>
      </c>
      <c r="C189" s="77">
        <v>1.2692307692307692</v>
      </c>
      <c r="D189" s="77">
        <v>0.76923076923076927</v>
      </c>
      <c r="E189" s="77">
        <v>1.5096153846153846</v>
      </c>
      <c r="F189" s="77">
        <v>0.97187019230769234</v>
      </c>
      <c r="G189" s="77">
        <v>0.45324903846153847</v>
      </c>
      <c r="H189" s="77">
        <v>0.7189516172514947</v>
      </c>
      <c r="I189" s="77">
        <v>0.72138584898375768</v>
      </c>
      <c r="J189" s="43">
        <v>1</v>
      </c>
      <c r="K189" s="43" t="s">
        <v>312</v>
      </c>
      <c r="L189" s="43" t="s">
        <v>349</v>
      </c>
      <c r="M189" s="43" t="s">
        <v>314</v>
      </c>
      <c r="N189" s="43" t="s">
        <v>1182</v>
      </c>
      <c r="O189" s="43">
        <v>1</v>
      </c>
      <c r="P189" s="43" t="s">
        <v>350</v>
      </c>
      <c r="Q189" s="77">
        <v>2.8833058217584342</v>
      </c>
      <c r="R189" s="77">
        <v>0.63389515131196017</v>
      </c>
      <c r="S189" s="43">
        <v>223</v>
      </c>
      <c r="T189" s="53">
        <v>0.27875</v>
      </c>
      <c r="U189" s="58">
        <f t="shared" si="6"/>
        <v>1</v>
      </c>
      <c r="V189" s="78">
        <f t="shared" si="7"/>
        <v>0.67663172284291528</v>
      </c>
      <c r="W189" s="73" t="str">
        <f t="shared" si="8"/>
        <v>OK</v>
      </c>
    </row>
    <row r="190" spans="1:23">
      <c r="A190" s="42" t="s">
        <v>526</v>
      </c>
      <c r="B190" s="77">
        <v>69</v>
      </c>
      <c r="C190" s="77">
        <v>0.51923076923076927</v>
      </c>
      <c r="D190" s="77">
        <v>0.20192307692307693</v>
      </c>
      <c r="E190" s="77">
        <v>0.91346153846153844</v>
      </c>
      <c r="F190" s="77">
        <v>0.9664711538461539</v>
      </c>
      <c r="G190" s="77">
        <v>0.48465384615384621</v>
      </c>
      <c r="H190" s="77">
        <v>0.25269438877195488</v>
      </c>
      <c r="I190" s="77">
        <v>0.43279690808430105</v>
      </c>
      <c r="J190" s="43">
        <v>1</v>
      </c>
      <c r="K190" s="43" t="s">
        <v>276</v>
      </c>
      <c r="L190" s="43" t="s">
        <v>346</v>
      </c>
      <c r="M190" s="43" t="s">
        <v>275</v>
      </c>
      <c r="N190" s="43" t="s">
        <v>1180</v>
      </c>
      <c r="O190" s="43">
        <v>2</v>
      </c>
      <c r="P190" s="43" t="s">
        <v>347</v>
      </c>
      <c r="Q190" s="77">
        <v>-2.3022166397357298</v>
      </c>
      <c r="R190" s="77">
        <v>0.6697983502906063</v>
      </c>
      <c r="S190" s="43">
        <v>231</v>
      </c>
      <c r="T190" s="53">
        <v>0.28875000000000001</v>
      </c>
      <c r="U190" s="58">
        <f t="shared" si="6"/>
        <v>0</v>
      </c>
      <c r="V190" s="78">
        <f t="shared" si="7"/>
        <v>0.37238808583420846</v>
      </c>
      <c r="W190" s="73" t="str">
        <f t="shared" si="8"/>
        <v>OK</v>
      </c>
    </row>
    <row r="191" spans="1:23">
      <c r="A191" s="42" t="s">
        <v>527</v>
      </c>
      <c r="B191" s="77">
        <v>125</v>
      </c>
      <c r="C191" s="77">
        <v>1.0288461538461537</v>
      </c>
      <c r="D191" s="77">
        <v>0.60576923076923073</v>
      </c>
      <c r="E191" s="77">
        <v>1.4423076923076923</v>
      </c>
      <c r="F191" s="77">
        <v>0.97113076923076924</v>
      </c>
      <c r="G191" s="77">
        <v>0.47947884615384617</v>
      </c>
      <c r="H191" s="77">
        <v>0.69709150249755569</v>
      </c>
      <c r="I191" s="77">
        <v>0.75362828384596958</v>
      </c>
      <c r="J191" s="43">
        <v>0</v>
      </c>
      <c r="K191" s="43" t="s">
        <v>303</v>
      </c>
      <c r="L191" s="43" t="s">
        <v>346</v>
      </c>
      <c r="M191" s="43" t="s">
        <v>304</v>
      </c>
      <c r="N191" s="43" t="s">
        <v>1182</v>
      </c>
      <c r="O191" s="43">
        <v>1</v>
      </c>
      <c r="P191" s="43" t="s">
        <v>350</v>
      </c>
      <c r="Q191" s="77">
        <v>1.9327915553134385</v>
      </c>
      <c r="R191" s="77">
        <v>0.89733306578036987</v>
      </c>
      <c r="S191" s="43">
        <v>223</v>
      </c>
      <c r="T191" s="53">
        <v>0.27875</v>
      </c>
      <c r="U191" s="58">
        <f t="shared" si="6"/>
        <v>0</v>
      </c>
      <c r="V191" s="78">
        <f t="shared" si="7"/>
        <v>0.66990994973922935</v>
      </c>
      <c r="W191" s="73" t="str">
        <f t="shared" si="8"/>
        <v>CONSENT LIMIT</v>
      </c>
    </row>
    <row r="192" spans="1:23">
      <c r="A192" s="42" t="s">
        <v>528</v>
      </c>
      <c r="B192" s="77">
        <v>157</v>
      </c>
      <c r="C192" s="77">
        <v>1.2884615384615385</v>
      </c>
      <c r="D192" s="77">
        <v>0.51923076923076927</v>
      </c>
      <c r="E192" s="77">
        <v>1.1346153846153846</v>
      </c>
      <c r="F192" s="77">
        <v>0.97061538461538466</v>
      </c>
      <c r="G192" s="77">
        <v>0.50791442307692303</v>
      </c>
      <c r="H192" s="77">
        <v>0.78363252980487252</v>
      </c>
      <c r="I192" s="77">
        <v>0.44720369692108891</v>
      </c>
      <c r="J192" s="43">
        <v>1</v>
      </c>
      <c r="K192" s="43" t="s">
        <v>308</v>
      </c>
      <c r="L192" s="43" t="s">
        <v>343</v>
      </c>
      <c r="M192" s="43" t="s">
        <v>307</v>
      </c>
      <c r="N192" s="43" t="s">
        <v>1182</v>
      </c>
      <c r="O192" s="43">
        <v>1</v>
      </c>
      <c r="P192" s="43" t="s">
        <v>350</v>
      </c>
      <c r="Q192" s="77">
        <v>1.6295296165631585</v>
      </c>
      <c r="R192" s="77">
        <v>0.37629366320810881</v>
      </c>
      <c r="S192" s="43">
        <v>223</v>
      </c>
      <c r="T192" s="53">
        <v>0.27875</v>
      </c>
      <c r="U192" s="58">
        <f t="shared" si="6"/>
        <v>0</v>
      </c>
      <c r="V192" s="78">
        <f t="shared" si="7"/>
        <v>0.60981714171928858</v>
      </c>
      <c r="W192" s="73" t="str">
        <f t="shared" si="8"/>
        <v>OK</v>
      </c>
    </row>
    <row r="193" spans="1:23">
      <c r="A193" s="42" t="s">
        <v>529</v>
      </c>
      <c r="B193" s="77">
        <v>178.5</v>
      </c>
      <c r="C193" s="77">
        <v>1.0673076923076923</v>
      </c>
      <c r="D193" s="77">
        <v>0.69230769230769229</v>
      </c>
      <c r="E193" s="77">
        <v>1.4711538461538463</v>
      </c>
      <c r="F193" s="77">
        <v>0.97021346153846144</v>
      </c>
      <c r="G193" s="77">
        <v>0.15710096153846154</v>
      </c>
      <c r="H193" s="77">
        <v>0.5990957486815135</v>
      </c>
      <c r="I193" s="77">
        <v>0.81977268732729691</v>
      </c>
      <c r="J193" s="43">
        <v>1</v>
      </c>
      <c r="K193" s="43" t="s">
        <v>286</v>
      </c>
      <c r="L193" s="43" t="s">
        <v>346</v>
      </c>
      <c r="M193" s="43" t="s">
        <v>285</v>
      </c>
      <c r="N193" s="43" t="s">
        <v>1179</v>
      </c>
      <c r="O193" s="43">
        <v>1</v>
      </c>
      <c r="P193" s="43" t="s">
        <v>350</v>
      </c>
      <c r="Q193" s="77">
        <v>2.7931569413663966</v>
      </c>
      <c r="R193" s="77">
        <v>-1.6442454821920007</v>
      </c>
      <c r="S193" s="43">
        <v>223</v>
      </c>
      <c r="T193" s="53">
        <v>0.27875</v>
      </c>
      <c r="U193" s="58">
        <f t="shared" si="6"/>
        <v>1</v>
      </c>
      <c r="V193" s="78">
        <f t="shared" si="7"/>
        <v>0.72624965272025477</v>
      </c>
      <c r="W193" s="73" t="str">
        <f t="shared" si="8"/>
        <v>OK</v>
      </c>
    </row>
    <row r="194" spans="1:23">
      <c r="A194" s="42" t="s">
        <v>530</v>
      </c>
      <c r="B194" s="77">
        <v>174.5</v>
      </c>
      <c r="C194" s="77">
        <v>1.3557692307692308</v>
      </c>
      <c r="D194" s="77">
        <v>0.58653846153846156</v>
      </c>
      <c r="E194" s="77">
        <v>1.2307692307692308</v>
      </c>
      <c r="F194" s="77">
        <v>0.97178846153846155</v>
      </c>
      <c r="G194" s="77">
        <v>0.44414326923076924</v>
      </c>
      <c r="H194" s="77">
        <v>0.79297145567124272</v>
      </c>
      <c r="I194" s="77">
        <v>0.59864089498042428</v>
      </c>
      <c r="J194" s="43">
        <v>1</v>
      </c>
      <c r="K194" s="43" t="s">
        <v>303</v>
      </c>
      <c r="L194" s="43" t="s">
        <v>349</v>
      </c>
      <c r="M194" s="43" t="s">
        <v>305</v>
      </c>
      <c r="N194" s="43" t="s">
        <v>1182</v>
      </c>
      <c r="O194" s="43">
        <v>1</v>
      </c>
      <c r="P194" s="43" t="s">
        <v>350</v>
      </c>
      <c r="Q194" s="77">
        <v>2.4961262419741641</v>
      </c>
      <c r="R194" s="77">
        <v>6.2259426637612456E-3</v>
      </c>
      <c r="S194" s="43">
        <v>223</v>
      </c>
      <c r="T194" s="53">
        <v>0.27875</v>
      </c>
      <c r="U194" s="58">
        <f t="shared" si="6"/>
        <v>0</v>
      </c>
      <c r="V194" s="78">
        <f t="shared" si="7"/>
        <v>0.6753936062384942</v>
      </c>
      <c r="W194" s="73" t="str">
        <f t="shared" si="8"/>
        <v>OK</v>
      </c>
    </row>
    <row r="195" spans="1:23">
      <c r="A195" s="42" t="s">
        <v>531</v>
      </c>
      <c r="B195" s="77">
        <v>77</v>
      </c>
      <c r="C195" s="77">
        <v>0.70192307692307687</v>
      </c>
      <c r="D195" s="77">
        <v>0.22115384615384615</v>
      </c>
      <c r="E195" s="77">
        <v>0.75</v>
      </c>
      <c r="F195" s="77">
        <v>0.9703298076923077</v>
      </c>
      <c r="G195" s="77">
        <v>0.42242019230769229</v>
      </c>
      <c r="H195" s="77">
        <v>0.32424576709218828</v>
      </c>
      <c r="I195" s="77">
        <v>0.32389583119124077</v>
      </c>
      <c r="J195" s="43">
        <v>1</v>
      </c>
      <c r="K195" s="43" t="s">
        <v>308</v>
      </c>
      <c r="L195" s="43" t="s">
        <v>353</v>
      </c>
      <c r="M195" s="43" t="s">
        <v>309</v>
      </c>
      <c r="N195" s="43" t="s">
        <v>1180</v>
      </c>
      <c r="O195" s="43">
        <v>2</v>
      </c>
      <c r="P195" s="43" t="s">
        <v>347</v>
      </c>
      <c r="Q195" s="77">
        <v>-2.1698221998794445</v>
      </c>
      <c r="R195" s="77">
        <v>3.7894675413431306E-2</v>
      </c>
      <c r="S195" s="43">
        <v>231</v>
      </c>
      <c r="T195" s="53">
        <v>0.28875000000000001</v>
      </c>
      <c r="U195" s="58">
        <f t="shared" si="6"/>
        <v>0</v>
      </c>
      <c r="V195" s="78">
        <f t="shared" si="7"/>
        <v>0.38747429647193388</v>
      </c>
      <c r="W195" s="73" t="str">
        <f t="shared" si="8"/>
        <v>OK</v>
      </c>
    </row>
    <row r="196" spans="1:23">
      <c r="A196" s="42" t="s">
        <v>532</v>
      </c>
      <c r="B196" s="77">
        <v>66</v>
      </c>
      <c r="C196" s="77">
        <v>0.41346153846153844</v>
      </c>
      <c r="D196" s="77">
        <v>0.125</v>
      </c>
      <c r="E196" s="77">
        <v>0.66346153846153844</v>
      </c>
      <c r="F196" s="77">
        <v>0.96952115384615389</v>
      </c>
      <c r="G196" s="77">
        <v>0.34872500000000001</v>
      </c>
      <c r="H196" s="77">
        <v>0.14746234886927004</v>
      </c>
      <c r="I196" s="77">
        <v>0.23776276029507654</v>
      </c>
      <c r="J196" s="43">
        <v>1</v>
      </c>
      <c r="K196" s="43" t="s">
        <v>312</v>
      </c>
      <c r="L196" s="43" t="s">
        <v>343</v>
      </c>
      <c r="M196" s="43" t="s">
        <v>313</v>
      </c>
      <c r="N196" s="43" t="s">
        <v>1180</v>
      </c>
      <c r="O196" s="43">
        <v>2</v>
      </c>
      <c r="P196" s="43" t="s">
        <v>347</v>
      </c>
      <c r="Q196" s="77">
        <v>-3.4805545010669299</v>
      </c>
      <c r="R196" s="77">
        <v>-0.55335226736300913</v>
      </c>
      <c r="S196" s="43">
        <v>231</v>
      </c>
      <c r="T196" s="53">
        <v>0.28875000000000001</v>
      </c>
      <c r="U196" s="58">
        <f t="shared" si="6"/>
        <v>0</v>
      </c>
      <c r="V196" s="78">
        <f t="shared" si="7"/>
        <v>0.30050563507969452</v>
      </c>
      <c r="W196" s="73" t="str">
        <f t="shared" si="8"/>
        <v>OK</v>
      </c>
    </row>
    <row r="197" spans="1:23">
      <c r="A197" s="42" t="s">
        <v>533</v>
      </c>
      <c r="B197" s="77">
        <v>153.5</v>
      </c>
      <c r="C197" s="77">
        <v>1.1346153846153846</v>
      </c>
      <c r="D197" s="77">
        <v>0.71153846153846156</v>
      </c>
      <c r="E197" s="77">
        <v>1.4807692307692308</v>
      </c>
      <c r="F197" s="77">
        <v>0.96812980769230772</v>
      </c>
      <c r="G197" s="77">
        <v>0.21815865384615385</v>
      </c>
      <c r="H197" s="77">
        <v>0.62169362789612237</v>
      </c>
      <c r="I197" s="77">
        <v>0.75902178646088014</v>
      </c>
      <c r="J197" s="43">
        <v>1</v>
      </c>
      <c r="K197" s="43" t="s">
        <v>286</v>
      </c>
      <c r="L197" s="43" t="s">
        <v>349</v>
      </c>
      <c r="M197" s="43" t="s">
        <v>288</v>
      </c>
      <c r="N197" s="43" t="s">
        <v>1179</v>
      </c>
      <c r="O197" s="43">
        <v>1</v>
      </c>
      <c r="P197" s="43" t="s">
        <v>350</v>
      </c>
      <c r="Q197" s="77">
        <v>2.5957505988481269</v>
      </c>
      <c r="R197" s="77">
        <v>-1.0424668930995176</v>
      </c>
      <c r="S197" s="43">
        <v>223</v>
      </c>
      <c r="T197" s="53">
        <v>0.27875</v>
      </c>
      <c r="U197" s="58">
        <f t="shared" si="6"/>
        <v>1</v>
      </c>
      <c r="V197" s="78">
        <f t="shared" si="7"/>
        <v>0.70292900502998057</v>
      </c>
      <c r="W197" s="73" t="str">
        <f t="shared" si="8"/>
        <v>OK</v>
      </c>
    </row>
    <row r="198" spans="1:23">
      <c r="A198" s="42" t="s">
        <v>534</v>
      </c>
      <c r="B198" s="77">
        <v>127</v>
      </c>
      <c r="C198" s="77">
        <v>1.2115384615384615</v>
      </c>
      <c r="D198" s="77">
        <v>0.59615384615384615</v>
      </c>
      <c r="E198" s="77">
        <v>1.6057692307692308</v>
      </c>
      <c r="F198" s="77">
        <v>0.97283653846153839</v>
      </c>
      <c r="G198" s="77">
        <v>0.62815961538461529</v>
      </c>
      <c r="H198" s="77">
        <v>0.7790375464487409</v>
      </c>
      <c r="I198" s="77">
        <v>0.70439435594853195</v>
      </c>
      <c r="J198" s="43">
        <v>1</v>
      </c>
      <c r="K198" s="43" t="s">
        <v>298</v>
      </c>
      <c r="L198" s="43" t="s">
        <v>343</v>
      </c>
      <c r="M198" s="43" t="s">
        <v>297</v>
      </c>
      <c r="N198" s="43" t="s">
        <v>1182</v>
      </c>
      <c r="O198" s="43">
        <v>1</v>
      </c>
      <c r="P198" s="43" t="s">
        <v>350</v>
      </c>
      <c r="Q198" s="77">
        <v>2.4011056504517208</v>
      </c>
      <c r="R198" s="77">
        <v>1.9243030508210193</v>
      </c>
      <c r="S198" s="43">
        <v>223</v>
      </c>
      <c r="T198" s="53">
        <v>0.27875</v>
      </c>
      <c r="U198" s="58">
        <f t="shared" si="6"/>
        <v>1</v>
      </c>
      <c r="V198" s="78">
        <f t="shared" si="7"/>
        <v>0.65484529884033915</v>
      </c>
      <c r="W198" s="73" t="str">
        <f t="shared" si="8"/>
        <v>OK</v>
      </c>
    </row>
    <row r="199" spans="1:23">
      <c r="A199" s="42" t="s">
        <v>535</v>
      </c>
      <c r="B199" s="77">
        <v>131.5</v>
      </c>
      <c r="C199" s="77">
        <v>1.1153846153846154</v>
      </c>
      <c r="D199" s="77">
        <v>0.64423076923076927</v>
      </c>
      <c r="E199" s="77">
        <v>1.3653846153846154</v>
      </c>
      <c r="F199" s="77">
        <v>0.96886250000000007</v>
      </c>
      <c r="G199" s="77">
        <v>0.21138461538461537</v>
      </c>
      <c r="H199" s="77">
        <v>0.61182407979063536</v>
      </c>
      <c r="I199" s="77">
        <v>0.70926664532751105</v>
      </c>
      <c r="J199" s="43">
        <v>1</v>
      </c>
      <c r="K199" s="43" t="s">
        <v>286</v>
      </c>
      <c r="L199" s="43" t="s">
        <v>343</v>
      </c>
      <c r="M199" s="43" t="s">
        <v>288</v>
      </c>
      <c r="N199" s="43" t="s">
        <v>1179</v>
      </c>
      <c r="O199" s="43">
        <v>1</v>
      </c>
      <c r="P199" s="43" t="s">
        <v>350</v>
      </c>
      <c r="Q199" s="77">
        <v>1.9607623210624401</v>
      </c>
      <c r="R199" s="77">
        <v>-1.015063753614232</v>
      </c>
      <c r="S199" s="43">
        <v>223</v>
      </c>
      <c r="T199" s="53">
        <v>0.27875</v>
      </c>
      <c r="U199" s="58">
        <f t="shared" si="6"/>
        <v>1</v>
      </c>
      <c r="V199" s="78">
        <f t="shared" si="7"/>
        <v>0.68525467565788534</v>
      </c>
      <c r="W199" s="73" t="str">
        <f t="shared" si="8"/>
        <v>OK</v>
      </c>
    </row>
    <row r="200" spans="1:23">
      <c r="A200" s="42" t="s">
        <v>536</v>
      </c>
      <c r="B200" s="77">
        <v>70</v>
      </c>
      <c r="C200" s="77">
        <v>0.71153846153846156</v>
      </c>
      <c r="D200" s="77">
        <v>0.40384615384615385</v>
      </c>
      <c r="E200" s="77">
        <v>1.0480769230769231</v>
      </c>
      <c r="F200" s="77">
        <v>0.96253942307692308</v>
      </c>
      <c r="G200" s="77">
        <v>0.48047884615384617</v>
      </c>
      <c r="H200" s="77">
        <v>0.30753298789680178</v>
      </c>
      <c r="I200" s="77">
        <v>0.51429130245105315</v>
      </c>
      <c r="J200" s="43">
        <v>1</v>
      </c>
      <c r="K200" s="43" t="s">
        <v>276</v>
      </c>
      <c r="L200" s="43" t="s">
        <v>349</v>
      </c>
      <c r="M200" s="43" t="s">
        <v>277</v>
      </c>
      <c r="N200" s="43" t="s">
        <v>1180</v>
      </c>
      <c r="O200" s="43">
        <v>0</v>
      </c>
      <c r="P200" s="43" t="s">
        <v>344</v>
      </c>
      <c r="Q200" s="77">
        <v>-1.1709569796874006</v>
      </c>
      <c r="R200" s="77">
        <v>0.87345862047127831</v>
      </c>
      <c r="S200" s="43">
        <v>346</v>
      </c>
      <c r="T200" s="53">
        <v>0.4325</v>
      </c>
      <c r="U200" s="58">
        <f t="shared" si="6"/>
        <v>0</v>
      </c>
      <c r="V200" s="78">
        <f t="shared" si="7"/>
        <v>0.42255752375041522</v>
      </c>
      <c r="W200" s="73" t="str">
        <f t="shared" si="8"/>
        <v>OK</v>
      </c>
    </row>
    <row r="201" spans="1:23">
      <c r="A201" s="42" t="s">
        <v>537</v>
      </c>
      <c r="B201" s="77">
        <v>109.5</v>
      </c>
      <c r="C201" s="77">
        <v>0.92307692307692313</v>
      </c>
      <c r="D201" s="77">
        <v>0.63461538461538458</v>
      </c>
      <c r="E201" s="77">
        <v>1.4615384615384615</v>
      </c>
      <c r="F201" s="77">
        <v>0.97301730769230765</v>
      </c>
      <c r="G201" s="77">
        <v>0.5806817307692308</v>
      </c>
      <c r="H201" s="77">
        <v>0.68100735082567965</v>
      </c>
      <c r="I201" s="77">
        <v>0.71530428139131141</v>
      </c>
      <c r="J201" s="43">
        <v>1</v>
      </c>
      <c r="K201" s="43" t="s">
        <v>270</v>
      </c>
      <c r="L201" s="43" t="s">
        <v>343</v>
      </c>
      <c r="M201" s="43" t="s">
        <v>271</v>
      </c>
      <c r="N201" s="43" t="s">
        <v>1182</v>
      </c>
      <c r="O201" s="43">
        <v>1</v>
      </c>
      <c r="P201" s="43" t="s">
        <v>350</v>
      </c>
      <c r="Q201" s="77">
        <v>1.560581284762814</v>
      </c>
      <c r="R201" s="77">
        <v>1.6904599204353337</v>
      </c>
      <c r="S201" s="43">
        <v>223</v>
      </c>
      <c r="T201" s="53">
        <v>0.27875</v>
      </c>
      <c r="U201" s="58">
        <f t="shared" si="6"/>
        <v>1</v>
      </c>
      <c r="V201" s="78">
        <f t="shared" si="7"/>
        <v>0.62587415959664161</v>
      </c>
      <c r="W201" s="73" t="str">
        <f t="shared" si="8"/>
        <v>OK</v>
      </c>
    </row>
    <row r="202" spans="1:23">
      <c r="A202" s="42" t="s">
        <v>538</v>
      </c>
      <c r="B202" s="77">
        <v>69.5</v>
      </c>
      <c r="C202" s="77">
        <v>0.65384615384615385</v>
      </c>
      <c r="D202" s="77">
        <v>0.23076923076923078</v>
      </c>
      <c r="E202" s="77">
        <v>0.64423076923076927</v>
      </c>
      <c r="F202" s="77">
        <v>0.96994615384615379</v>
      </c>
      <c r="G202" s="77">
        <v>0.44829423076923075</v>
      </c>
      <c r="H202" s="77">
        <v>0.35353931867317084</v>
      </c>
      <c r="I202" s="77">
        <v>0.29411766225322872</v>
      </c>
      <c r="J202" s="43">
        <v>1</v>
      </c>
      <c r="K202" s="43" t="s">
        <v>312</v>
      </c>
      <c r="L202" s="43" t="s">
        <v>349</v>
      </c>
      <c r="M202" s="43" t="s">
        <v>311</v>
      </c>
      <c r="N202" s="43" t="s">
        <v>1181</v>
      </c>
      <c r="O202" s="43">
        <v>2</v>
      </c>
      <c r="P202" s="43" t="s">
        <v>347</v>
      </c>
      <c r="Q202" s="77">
        <v>-2.4364871860882467</v>
      </c>
      <c r="R202" s="77">
        <v>0.20554586481125273</v>
      </c>
      <c r="S202" s="43">
        <v>231</v>
      </c>
      <c r="T202" s="53">
        <v>0.28875000000000001</v>
      </c>
      <c r="U202" s="58">
        <f t="shared" si="6"/>
        <v>0</v>
      </c>
      <c r="V202" s="78">
        <f t="shared" si="7"/>
        <v>0.3852544343865878</v>
      </c>
      <c r="W202" s="73" t="str">
        <f t="shared" si="8"/>
        <v>OK</v>
      </c>
    </row>
    <row r="203" spans="1:23">
      <c r="A203" s="42" t="s">
        <v>539</v>
      </c>
      <c r="B203" s="77">
        <v>202</v>
      </c>
      <c r="C203" s="77">
        <v>1.6057692307692308</v>
      </c>
      <c r="D203" s="77">
        <v>1.2596153846153846</v>
      </c>
      <c r="E203" s="77">
        <v>1.8173076923076923</v>
      </c>
      <c r="F203" s="77">
        <v>0.96912211538461546</v>
      </c>
      <c r="G203" s="77">
        <v>0.10337403846153846</v>
      </c>
      <c r="H203" s="77">
        <v>0.80249007022668306</v>
      </c>
      <c r="I203" s="77">
        <v>1</v>
      </c>
      <c r="J203" s="43">
        <v>1</v>
      </c>
      <c r="K203" s="43" t="s">
        <v>286</v>
      </c>
      <c r="L203" s="43" t="s">
        <v>346</v>
      </c>
      <c r="M203" s="43" t="s">
        <v>289</v>
      </c>
      <c r="N203" s="43" t="s">
        <v>1182</v>
      </c>
      <c r="O203" s="43">
        <v>1</v>
      </c>
      <c r="P203" s="43" t="s">
        <v>350</v>
      </c>
      <c r="Q203" s="77">
        <v>6.1452964574140889</v>
      </c>
      <c r="R203" s="77">
        <v>-1.5987903643794465</v>
      </c>
      <c r="S203" s="43">
        <v>223</v>
      </c>
      <c r="T203" s="53">
        <v>0.27875</v>
      </c>
      <c r="U203" s="58">
        <f t="shared" si="6"/>
        <v>1</v>
      </c>
      <c r="V203" s="78">
        <f t="shared" si="7"/>
        <v>0.88527702198662284</v>
      </c>
      <c r="W203" s="73" t="str">
        <f t="shared" si="8"/>
        <v>OK</v>
      </c>
    </row>
    <row r="204" spans="1:23">
      <c r="A204" s="42" t="s">
        <v>540</v>
      </c>
      <c r="B204" s="77">
        <v>85</v>
      </c>
      <c r="C204" s="77">
        <v>0.77884615384615385</v>
      </c>
      <c r="D204" s="77">
        <v>0.36538461538461536</v>
      </c>
      <c r="E204" s="77">
        <v>1.0769230769230769</v>
      </c>
      <c r="F204" s="77">
        <v>0.97020096153846158</v>
      </c>
      <c r="G204" s="77">
        <v>0.56368173076923078</v>
      </c>
      <c r="H204" s="77">
        <v>0.40366826416741847</v>
      </c>
      <c r="I204" s="77">
        <v>0.38449339021304341</v>
      </c>
      <c r="J204" s="43">
        <v>1</v>
      </c>
      <c r="K204" s="43" t="s">
        <v>295</v>
      </c>
      <c r="L204" s="43" t="s">
        <v>369</v>
      </c>
      <c r="M204" s="43" t="s">
        <v>294</v>
      </c>
      <c r="N204" s="43" t="s">
        <v>1181</v>
      </c>
      <c r="O204" s="43">
        <v>0</v>
      </c>
      <c r="P204" s="43" t="s">
        <v>344</v>
      </c>
      <c r="Q204" s="77">
        <v>-1.0751237441878385</v>
      </c>
      <c r="R204" s="77">
        <v>1.1854142981162379</v>
      </c>
      <c r="S204" s="43">
        <v>346</v>
      </c>
      <c r="T204" s="53">
        <v>0.4325</v>
      </c>
      <c r="U204" s="58">
        <f t="shared" si="6"/>
        <v>0</v>
      </c>
      <c r="V204" s="78">
        <f t="shared" si="7"/>
        <v>0.40607830324694361</v>
      </c>
      <c r="W204" s="73" t="str">
        <f t="shared" si="8"/>
        <v>OK</v>
      </c>
    </row>
    <row r="205" spans="1:23">
      <c r="A205" s="42" t="s">
        <v>541</v>
      </c>
      <c r="B205" s="77">
        <v>85.5</v>
      </c>
      <c r="C205" s="77">
        <v>0.65384615384615385</v>
      </c>
      <c r="D205" s="77">
        <v>0.25</v>
      </c>
      <c r="E205" s="77">
        <v>0.99038461538461542</v>
      </c>
      <c r="F205" s="77">
        <v>0.9722201923076923</v>
      </c>
      <c r="G205" s="77">
        <v>0.44134807692307693</v>
      </c>
      <c r="H205" s="77">
        <v>0.37176284007268762</v>
      </c>
      <c r="I205" s="77">
        <v>0.3782220545018653</v>
      </c>
      <c r="J205" s="43">
        <v>1</v>
      </c>
      <c r="K205" s="43" t="s">
        <v>281</v>
      </c>
      <c r="L205" s="43" t="s">
        <v>349</v>
      </c>
      <c r="M205" s="43" t="s">
        <v>284</v>
      </c>
      <c r="N205" s="43" t="s">
        <v>1181</v>
      </c>
      <c r="O205" s="43">
        <v>2</v>
      </c>
      <c r="P205" s="43" t="s">
        <v>347</v>
      </c>
      <c r="Q205" s="77">
        <v>-1.6194158612591958</v>
      </c>
      <c r="R205" s="77">
        <v>0.25319349911054295</v>
      </c>
      <c r="S205" s="43">
        <v>231</v>
      </c>
      <c r="T205" s="53">
        <v>0.28875000000000001</v>
      </c>
      <c r="U205" s="58">
        <f t="shared" si="6"/>
        <v>0</v>
      </c>
      <c r="V205" s="78">
        <f t="shared" si="7"/>
        <v>0.42042287515249982</v>
      </c>
      <c r="W205" s="73" t="str">
        <f t="shared" si="8"/>
        <v>OK</v>
      </c>
    </row>
    <row r="206" spans="1:23">
      <c r="A206" s="42" t="s">
        <v>542</v>
      </c>
      <c r="B206" s="77">
        <v>65.5</v>
      </c>
      <c r="C206" s="77">
        <v>0.50961538461538458</v>
      </c>
      <c r="D206" s="77">
        <v>8.6538461538461536E-2</v>
      </c>
      <c r="E206" s="77">
        <v>0.29807692307692307</v>
      </c>
      <c r="F206" s="77">
        <v>0.96779038461538458</v>
      </c>
      <c r="G206" s="77">
        <v>0.50096442307692302</v>
      </c>
      <c r="H206" s="77">
        <v>0.3665931441045116</v>
      </c>
      <c r="I206" s="77">
        <v>0</v>
      </c>
      <c r="J206" s="43">
        <v>0</v>
      </c>
      <c r="K206" s="43" t="s">
        <v>308</v>
      </c>
      <c r="L206" s="43" t="s">
        <v>343</v>
      </c>
      <c r="M206" s="43" t="s">
        <v>310</v>
      </c>
      <c r="N206" s="43" t="s">
        <v>1181</v>
      </c>
      <c r="O206" s="43">
        <v>2</v>
      </c>
      <c r="P206" s="43" t="s">
        <v>347</v>
      </c>
      <c r="Q206" s="77">
        <v>-3.9779712403401661</v>
      </c>
      <c r="R206" s="77">
        <v>9.7650175012738455E-2</v>
      </c>
      <c r="S206" s="43">
        <v>231</v>
      </c>
      <c r="T206" s="53">
        <v>0.28875000000000001</v>
      </c>
      <c r="U206" s="58">
        <f t="shared" ref="U206:U269" si="9">--AND(J206=1,I206&gt;=0.6)</f>
        <v>0</v>
      </c>
      <c r="V206" s="78">
        <f t="shared" ref="V206:V269" si="10">0.45*H206+0.3*I206+0.25*(1-G206)</f>
        <v>0.28972580907779943</v>
      </c>
      <c r="W206" s="73" t="str">
        <f t="shared" ref="W206:W269" si="11">IF(AND(P206="High-potential omnichannel",J206=0),"CONSENT LIMIT",IF(OR(H206&lt;0,H206&gt;1,I206&lt;0,I206&gt;1),"DATA REVIEW","OK"))</f>
        <v>OK</v>
      </c>
    </row>
    <row r="207" spans="1:23">
      <c r="A207" s="42" t="s">
        <v>543</v>
      </c>
      <c r="B207" s="77">
        <v>70.5</v>
      </c>
      <c r="C207" s="77">
        <v>0.70192307692307687</v>
      </c>
      <c r="D207" s="77">
        <v>0.36538461538461536</v>
      </c>
      <c r="E207" s="77">
        <v>1.2884615384615385</v>
      </c>
      <c r="F207" s="77">
        <v>0.96804326923076922</v>
      </c>
      <c r="G207" s="77">
        <v>0.36306057692307692</v>
      </c>
      <c r="H207" s="77">
        <v>0.22315517698663095</v>
      </c>
      <c r="I207" s="77">
        <v>0.66564785496842482</v>
      </c>
      <c r="J207" s="43">
        <v>1</v>
      </c>
      <c r="K207" s="43" t="s">
        <v>281</v>
      </c>
      <c r="L207" s="43" t="s">
        <v>349</v>
      </c>
      <c r="M207" s="43" t="s">
        <v>282</v>
      </c>
      <c r="N207" s="43" t="s">
        <v>1180</v>
      </c>
      <c r="O207" s="43">
        <v>0</v>
      </c>
      <c r="P207" s="43" t="s">
        <v>344</v>
      </c>
      <c r="Q207" s="77">
        <v>-0.78245295321104613</v>
      </c>
      <c r="R207" s="77">
        <v>0.30562176780003847</v>
      </c>
      <c r="S207" s="43">
        <v>346</v>
      </c>
      <c r="T207" s="53">
        <v>0.4325</v>
      </c>
      <c r="U207" s="58">
        <f t="shared" si="9"/>
        <v>1</v>
      </c>
      <c r="V207" s="78">
        <f t="shared" si="10"/>
        <v>0.45934904190374215</v>
      </c>
      <c r="W207" s="73" t="str">
        <f t="shared" si="11"/>
        <v>OK</v>
      </c>
    </row>
    <row r="208" spans="1:23">
      <c r="A208" s="42" t="s">
        <v>544</v>
      </c>
      <c r="B208" s="77">
        <v>79.5</v>
      </c>
      <c r="C208" s="77">
        <v>0.86538461538461542</v>
      </c>
      <c r="D208" s="77">
        <v>0.51923076923076927</v>
      </c>
      <c r="E208" s="77">
        <v>1.4038461538461537</v>
      </c>
      <c r="F208" s="77">
        <v>0.97098846153846152</v>
      </c>
      <c r="G208" s="77">
        <v>0.53636538461538463</v>
      </c>
      <c r="H208" s="77">
        <v>0.44130469350618906</v>
      </c>
      <c r="I208" s="77">
        <v>0.73689594130440694</v>
      </c>
      <c r="J208" s="43">
        <v>1</v>
      </c>
      <c r="K208" s="43" t="s">
        <v>295</v>
      </c>
      <c r="L208" s="43" t="s">
        <v>346</v>
      </c>
      <c r="M208" s="43" t="s">
        <v>296</v>
      </c>
      <c r="N208" s="43" t="s">
        <v>1181</v>
      </c>
      <c r="O208" s="43">
        <v>0</v>
      </c>
      <c r="P208" s="43" t="s">
        <v>344</v>
      </c>
      <c r="Q208" s="77">
        <v>0.4857672095902113</v>
      </c>
      <c r="R208" s="77">
        <v>1.594875810854079</v>
      </c>
      <c r="S208" s="43">
        <v>346</v>
      </c>
      <c r="T208" s="53">
        <v>0.4325</v>
      </c>
      <c r="U208" s="58">
        <f t="shared" si="9"/>
        <v>1</v>
      </c>
      <c r="V208" s="78">
        <f t="shared" si="10"/>
        <v>0.53556454831526101</v>
      </c>
      <c r="W208" s="73" t="str">
        <f t="shared" si="11"/>
        <v>OK</v>
      </c>
    </row>
    <row r="209" spans="1:23">
      <c r="A209" s="42" t="s">
        <v>545</v>
      </c>
      <c r="B209" s="77">
        <v>125</v>
      </c>
      <c r="C209" s="77">
        <v>1.25</v>
      </c>
      <c r="D209" s="77">
        <v>0.55769230769230771</v>
      </c>
      <c r="E209" s="77">
        <v>1.2596153846153846</v>
      </c>
      <c r="F209" s="77">
        <v>0.97319038461538454</v>
      </c>
      <c r="G209" s="77">
        <v>0.60847307692307695</v>
      </c>
      <c r="H209" s="77">
        <v>0.85843828915107112</v>
      </c>
      <c r="I209" s="77">
        <v>0.60827802538394293</v>
      </c>
      <c r="J209" s="43">
        <v>1</v>
      </c>
      <c r="K209" s="43" t="s">
        <v>270</v>
      </c>
      <c r="L209" s="43" t="s">
        <v>346</v>
      </c>
      <c r="M209" s="43" t="s">
        <v>271</v>
      </c>
      <c r="N209" s="43" t="s">
        <v>1182</v>
      </c>
      <c r="O209" s="43">
        <v>1</v>
      </c>
      <c r="P209" s="43" t="s">
        <v>350</v>
      </c>
      <c r="Q209" s="77">
        <v>1.9097486367474072</v>
      </c>
      <c r="R209" s="77">
        <v>1.5605664901450931</v>
      </c>
      <c r="S209" s="43">
        <v>223</v>
      </c>
      <c r="T209" s="53">
        <v>0.27875</v>
      </c>
      <c r="U209" s="58">
        <f t="shared" si="9"/>
        <v>1</v>
      </c>
      <c r="V209" s="78">
        <f t="shared" si="10"/>
        <v>0.66666236850239569</v>
      </c>
      <c r="W209" s="73" t="str">
        <f t="shared" si="11"/>
        <v>OK</v>
      </c>
    </row>
    <row r="210" spans="1:23">
      <c r="A210" s="42" t="s">
        <v>546</v>
      </c>
      <c r="B210" s="77">
        <v>137</v>
      </c>
      <c r="C210" s="77">
        <v>1.0576923076923077</v>
      </c>
      <c r="D210" s="77">
        <v>0.56730769230769229</v>
      </c>
      <c r="E210" s="77">
        <v>1.3942307692307692</v>
      </c>
      <c r="F210" s="77">
        <v>0.96871923076923072</v>
      </c>
      <c r="G210" s="77">
        <v>0.4072817307692308</v>
      </c>
      <c r="H210" s="77">
        <v>0.70463913952555857</v>
      </c>
      <c r="I210" s="77">
        <v>0.66924127275115586</v>
      </c>
      <c r="J210" s="43">
        <v>1</v>
      </c>
      <c r="K210" s="43" t="s">
        <v>308</v>
      </c>
      <c r="L210" s="43" t="s">
        <v>346</v>
      </c>
      <c r="M210" s="43" t="s">
        <v>307</v>
      </c>
      <c r="N210" s="43" t="s">
        <v>1182</v>
      </c>
      <c r="O210" s="43">
        <v>1</v>
      </c>
      <c r="P210" s="43" t="s">
        <v>350</v>
      </c>
      <c r="Q210" s="77">
        <v>1.8310972298824046</v>
      </c>
      <c r="R210" s="77">
        <v>0.19259415394228668</v>
      </c>
      <c r="S210" s="43">
        <v>223</v>
      </c>
      <c r="T210" s="53">
        <v>0.27875</v>
      </c>
      <c r="U210" s="58">
        <f t="shared" si="9"/>
        <v>1</v>
      </c>
      <c r="V210" s="78">
        <f t="shared" si="10"/>
        <v>0.6660395619195405</v>
      </c>
      <c r="W210" s="73" t="str">
        <f t="shared" si="11"/>
        <v>OK</v>
      </c>
    </row>
    <row r="211" spans="1:23">
      <c r="A211" s="42" t="s">
        <v>547</v>
      </c>
      <c r="B211" s="77">
        <v>111.5</v>
      </c>
      <c r="C211" s="77">
        <v>1.0192307692307692</v>
      </c>
      <c r="D211" s="77">
        <v>0.66346153846153844</v>
      </c>
      <c r="E211" s="77">
        <v>1.7980769230769231</v>
      </c>
      <c r="F211" s="77">
        <v>0.97024519230769235</v>
      </c>
      <c r="G211" s="77">
        <v>0.42157115384615385</v>
      </c>
      <c r="H211" s="77">
        <v>0.60411968277170203</v>
      </c>
      <c r="I211" s="77">
        <v>0.85884508754739841</v>
      </c>
      <c r="J211" s="43">
        <v>0</v>
      </c>
      <c r="K211" s="43" t="s">
        <v>312</v>
      </c>
      <c r="L211" s="43" t="s">
        <v>346</v>
      </c>
      <c r="M211" s="43" t="s">
        <v>314</v>
      </c>
      <c r="N211" s="43" t="s">
        <v>1179</v>
      </c>
      <c r="O211" s="43">
        <v>1</v>
      </c>
      <c r="P211" s="43" t="s">
        <v>350</v>
      </c>
      <c r="Q211" s="77">
        <v>2.3859631028648578</v>
      </c>
      <c r="R211" s="77">
        <v>0.90406684186548092</v>
      </c>
      <c r="S211" s="43">
        <v>223</v>
      </c>
      <c r="T211" s="53">
        <v>0.27875</v>
      </c>
      <c r="U211" s="58">
        <f t="shared" si="9"/>
        <v>0</v>
      </c>
      <c r="V211" s="78">
        <f t="shared" si="10"/>
        <v>0.67411459504994697</v>
      </c>
      <c r="W211" s="73" t="str">
        <f t="shared" si="11"/>
        <v>CONSENT LIMIT</v>
      </c>
    </row>
    <row r="212" spans="1:23">
      <c r="A212" s="42" t="s">
        <v>548</v>
      </c>
      <c r="B212" s="77">
        <v>117</v>
      </c>
      <c r="C212" s="77">
        <v>0.91346153846153844</v>
      </c>
      <c r="D212" s="77">
        <v>0.53846153846153844</v>
      </c>
      <c r="E212" s="77">
        <v>1.1153846153846154</v>
      </c>
      <c r="F212" s="77">
        <v>0.96656249999999999</v>
      </c>
      <c r="G212" s="77">
        <v>0.1650394230769231</v>
      </c>
      <c r="H212" s="77">
        <v>0.46895121570745146</v>
      </c>
      <c r="I212" s="77">
        <v>0.63508594158080223</v>
      </c>
      <c r="J212" s="43">
        <v>0</v>
      </c>
      <c r="K212" s="43" t="s">
        <v>286</v>
      </c>
      <c r="L212" s="43" t="s">
        <v>353</v>
      </c>
      <c r="M212" s="43" t="s">
        <v>289</v>
      </c>
      <c r="N212" s="43" t="s">
        <v>1181</v>
      </c>
      <c r="O212" s="43">
        <v>0</v>
      </c>
      <c r="P212" s="43" t="s">
        <v>344</v>
      </c>
      <c r="Q212" s="77">
        <v>0.60529722367325656</v>
      </c>
      <c r="R212" s="77">
        <v>-1.4455032115219446</v>
      </c>
      <c r="S212" s="43">
        <v>346</v>
      </c>
      <c r="T212" s="53">
        <v>0.4325</v>
      </c>
      <c r="U212" s="58">
        <f t="shared" si="9"/>
        <v>0</v>
      </c>
      <c r="V212" s="78">
        <f t="shared" si="10"/>
        <v>0.61029397377336303</v>
      </c>
      <c r="W212" s="73" t="str">
        <f t="shared" si="11"/>
        <v>OK</v>
      </c>
    </row>
    <row r="213" spans="1:23">
      <c r="A213" s="42" t="s">
        <v>549</v>
      </c>
      <c r="B213" s="77">
        <v>76.5</v>
      </c>
      <c r="C213" s="77">
        <v>0.53846153846153844</v>
      </c>
      <c r="D213" s="77">
        <v>0.21153846153846154</v>
      </c>
      <c r="E213" s="77">
        <v>1.1346153846153846</v>
      </c>
      <c r="F213" s="77">
        <v>0.97290673076923073</v>
      </c>
      <c r="G213" s="77">
        <v>0.33930769230769225</v>
      </c>
      <c r="H213" s="77">
        <v>0.17044528859155411</v>
      </c>
      <c r="I213" s="77">
        <v>0.56131881195651023</v>
      </c>
      <c r="J213" s="43">
        <v>0</v>
      </c>
      <c r="K213" s="43" t="s">
        <v>286</v>
      </c>
      <c r="L213" s="43" t="s">
        <v>349</v>
      </c>
      <c r="M213" s="43" t="s">
        <v>292</v>
      </c>
      <c r="N213" s="43" t="s">
        <v>1180</v>
      </c>
      <c r="O213" s="43">
        <v>2</v>
      </c>
      <c r="P213" s="43" t="s">
        <v>347</v>
      </c>
      <c r="Q213" s="77">
        <v>-1.759257582775906</v>
      </c>
      <c r="R213" s="77">
        <v>-0.1556788107601112</v>
      </c>
      <c r="S213" s="43">
        <v>231</v>
      </c>
      <c r="T213" s="53">
        <v>0.28875000000000001</v>
      </c>
      <c r="U213" s="58">
        <f t="shared" si="9"/>
        <v>0</v>
      </c>
      <c r="V213" s="78">
        <f t="shared" si="10"/>
        <v>0.41026910037622932</v>
      </c>
      <c r="W213" s="73" t="str">
        <f t="shared" si="11"/>
        <v>OK</v>
      </c>
    </row>
    <row r="214" spans="1:23">
      <c r="A214" s="42" t="s">
        <v>550</v>
      </c>
      <c r="B214" s="77">
        <v>75</v>
      </c>
      <c r="C214" s="77">
        <v>0.39423076923076922</v>
      </c>
      <c r="D214" s="77">
        <v>0.16346153846153846</v>
      </c>
      <c r="E214" s="77">
        <v>0.72115384615384615</v>
      </c>
      <c r="F214" s="77">
        <v>0.96850769230769229</v>
      </c>
      <c r="G214" s="77">
        <v>0.21765000000000001</v>
      </c>
      <c r="H214" s="77">
        <v>0.19518151989546448</v>
      </c>
      <c r="I214" s="77">
        <v>0.40669191308932578</v>
      </c>
      <c r="J214" s="43">
        <v>1</v>
      </c>
      <c r="K214" s="43" t="s">
        <v>308</v>
      </c>
      <c r="L214" s="43" t="s">
        <v>346</v>
      </c>
      <c r="M214" s="43" t="s">
        <v>309</v>
      </c>
      <c r="N214" s="43" t="s">
        <v>1180</v>
      </c>
      <c r="O214" s="43">
        <v>2</v>
      </c>
      <c r="P214" s="43" t="s">
        <v>347</v>
      </c>
      <c r="Q214" s="77">
        <v>-2.798261494961793</v>
      </c>
      <c r="R214" s="77">
        <v>-1.318343398627734</v>
      </c>
      <c r="S214" s="43">
        <v>231</v>
      </c>
      <c r="T214" s="53">
        <v>0.28875000000000001</v>
      </c>
      <c r="U214" s="58">
        <f t="shared" si="9"/>
        <v>0</v>
      </c>
      <c r="V214" s="78">
        <f t="shared" si="10"/>
        <v>0.40542675787975674</v>
      </c>
      <c r="W214" s="73" t="str">
        <f t="shared" si="11"/>
        <v>OK</v>
      </c>
    </row>
    <row r="215" spans="1:23">
      <c r="A215" s="42" t="s">
        <v>551</v>
      </c>
      <c r="B215" s="77">
        <v>97.5</v>
      </c>
      <c r="C215" s="77">
        <v>1.0192307692307692</v>
      </c>
      <c r="D215" s="77">
        <v>0.49038461538461536</v>
      </c>
      <c r="E215" s="77">
        <v>0.875</v>
      </c>
      <c r="F215" s="77">
        <v>0.96757980769230767</v>
      </c>
      <c r="G215" s="77">
        <v>0.51256826923076926</v>
      </c>
      <c r="H215" s="77">
        <v>0.56021018222549124</v>
      </c>
      <c r="I215" s="77">
        <v>0.40344470797191656</v>
      </c>
      <c r="J215" s="43">
        <v>1</v>
      </c>
      <c r="K215" s="43" t="s">
        <v>295</v>
      </c>
      <c r="L215" s="43" t="s">
        <v>346</v>
      </c>
      <c r="M215" s="43" t="s">
        <v>296</v>
      </c>
      <c r="N215" s="43" t="s">
        <v>1179</v>
      </c>
      <c r="O215" s="43">
        <v>0</v>
      </c>
      <c r="P215" s="43" t="s">
        <v>344</v>
      </c>
      <c r="Q215" s="77">
        <v>-0.23507078702716125</v>
      </c>
      <c r="R215" s="77">
        <v>0.74115903275874673</v>
      </c>
      <c r="S215" s="43">
        <v>346</v>
      </c>
      <c r="T215" s="53">
        <v>0.4325</v>
      </c>
      <c r="U215" s="58">
        <f t="shared" si="9"/>
        <v>0</v>
      </c>
      <c r="V215" s="78">
        <f t="shared" si="10"/>
        <v>0.49498592708535372</v>
      </c>
      <c r="W215" s="73" t="str">
        <f t="shared" si="11"/>
        <v>OK</v>
      </c>
    </row>
    <row r="216" spans="1:23">
      <c r="A216" s="42" t="s">
        <v>552</v>
      </c>
      <c r="B216" s="77">
        <v>177</v>
      </c>
      <c r="C216" s="77">
        <v>1.4807692307692308</v>
      </c>
      <c r="D216" s="77">
        <v>0.91346153846153844</v>
      </c>
      <c r="E216" s="77">
        <v>1.4711538461538463</v>
      </c>
      <c r="F216" s="77">
        <v>0.96598557692307696</v>
      </c>
      <c r="G216" s="77">
        <v>0.47308749999999999</v>
      </c>
      <c r="H216" s="77">
        <v>0.90821315262346258</v>
      </c>
      <c r="I216" s="77">
        <v>0.75036893135825589</v>
      </c>
      <c r="J216" s="43">
        <v>1</v>
      </c>
      <c r="K216" s="43" t="s">
        <v>281</v>
      </c>
      <c r="L216" s="43" t="s">
        <v>353</v>
      </c>
      <c r="M216" s="43" t="s">
        <v>282</v>
      </c>
      <c r="N216" s="43" t="s">
        <v>1182</v>
      </c>
      <c r="O216" s="43">
        <v>1</v>
      </c>
      <c r="P216" s="43" t="s">
        <v>350</v>
      </c>
      <c r="Q216" s="77">
        <v>4.1632825015153223</v>
      </c>
      <c r="R216" s="77">
        <v>0.57680564665178957</v>
      </c>
      <c r="S216" s="43">
        <v>223</v>
      </c>
      <c r="T216" s="53">
        <v>0.27875</v>
      </c>
      <c r="U216" s="58">
        <f t="shared" si="9"/>
        <v>1</v>
      </c>
      <c r="V216" s="78">
        <f t="shared" si="10"/>
        <v>0.76553472308803494</v>
      </c>
      <c r="W216" s="73" t="str">
        <f t="shared" si="11"/>
        <v>OK</v>
      </c>
    </row>
    <row r="217" spans="1:23">
      <c r="A217" s="42" t="s">
        <v>553</v>
      </c>
      <c r="B217" s="77">
        <v>111</v>
      </c>
      <c r="C217" s="77">
        <v>0.98076923076923073</v>
      </c>
      <c r="D217" s="77">
        <v>0.51923076923076927</v>
      </c>
      <c r="E217" s="77">
        <v>1.3942307692307692</v>
      </c>
      <c r="F217" s="77">
        <v>0.9711836538461539</v>
      </c>
      <c r="G217" s="77">
        <v>0.27782884615384618</v>
      </c>
      <c r="H217" s="77">
        <v>0.50117290319935071</v>
      </c>
      <c r="I217" s="77">
        <v>0.59307251379068648</v>
      </c>
      <c r="J217" s="43">
        <v>1</v>
      </c>
      <c r="K217" s="43" t="s">
        <v>244</v>
      </c>
      <c r="L217" s="43" t="s">
        <v>349</v>
      </c>
      <c r="M217" s="43" t="s">
        <v>257</v>
      </c>
      <c r="N217" s="43" t="s">
        <v>1179</v>
      </c>
      <c r="O217" s="43">
        <v>0</v>
      </c>
      <c r="P217" s="43" t="s">
        <v>344</v>
      </c>
      <c r="Q217" s="77">
        <v>0.87734898799931316</v>
      </c>
      <c r="R217" s="77">
        <v>-0.54768221679186546</v>
      </c>
      <c r="S217" s="43">
        <v>346</v>
      </c>
      <c r="T217" s="53">
        <v>0.4325</v>
      </c>
      <c r="U217" s="58">
        <f t="shared" si="9"/>
        <v>0</v>
      </c>
      <c r="V217" s="78">
        <f t="shared" si="10"/>
        <v>0.58399234903845221</v>
      </c>
      <c r="W217" s="73" t="str">
        <f t="shared" si="11"/>
        <v>OK</v>
      </c>
    </row>
    <row r="218" spans="1:23">
      <c r="A218" s="42" t="s">
        <v>554</v>
      </c>
      <c r="B218" s="77">
        <v>123.5</v>
      </c>
      <c r="C218" s="77">
        <v>0.77884615384615385</v>
      </c>
      <c r="D218" s="77">
        <v>0.42307692307692307</v>
      </c>
      <c r="E218" s="77">
        <v>1.4230769230769231</v>
      </c>
      <c r="F218" s="77">
        <v>0.97284326923076925</v>
      </c>
      <c r="G218" s="77">
        <v>0.29344519230769228</v>
      </c>
      <c r="H218" s="77">
        <v>0.52119411751368183</v>
      </c>
      <c r="I218" s="77">
        <v>0.66716433136452369</v>
      </c>
      <c r="J218" s="43">
        <v>1</v>
      </c>
      <c r="K218" s="43" t="s">
        <v>244</v>
      </c>
      <c r="L218" s="43" t="s">
        <v>369</v>
      </c>
      <c r="M218" s="43" t="s">
        <v>259</v>
      </c>
      <c r="N218" s="43" t="s">
        <v>1179</v>
      </c>
      <c r="O218" s="43">
        <v>0</v>
      </c>
      <c r="P218" s="43" t="s">
        <v>344</v>
      </c>
      <c r="Q218" s="77">
        <v>0.72155337511662876</v>
      </c>
      <c r="R218" s="77">
        <v>-0.53596582099527301</v>
      </c>
      <c r="S218" s="43">
        <v>346</v>
      </c>
      <c r="T218" s="53">
        <v>0.4325</v>
      </c>
      <c r="U218" s="58">
        <f t="shared" si="9"/>
        <v>1</v>
      </c>
      <c r="V218" s="78">
        <f t="shared" si="10"/>
        <v>0.61132535421359091</v>
      </c>
      <c r="W218" s="73" t="str">
        <f t="shared" si="11"/>
        <v>OK</v>
      </c>
    </row>
    <row r="219" spans="1:23">
      <c r="A219" s="42" t="s">
        <v>555</v>
      </c>
      <c r="B219" s="77">
        <v>149</v>
      </c>
      <c r="C219" s="77">
        <v>1.2403846153846154</v>
      </c>
      <c r="D219" s="77">
        <v>0.49038461538461536</v>
      </c>
      <c r="E219" s="77">
        <v>0.91346153846153844</v>
      </c>
      <c r="F219" s="77">
        <v>0.97039423076923081</v>
      </c>
      <c r="G219" s="77">
        <v>0.38173942307692305</v>
      </c>
      <c r="H219" s="77">
        <v>0.7169098808983525</v>
      </c>
      <c r="I219" s="77">
        <v>0.40127860917439273</v>
      </c>
      <c r="J219" s="43">
        <v>1</v>
      </c>
      <c r="K219" s="43" t="s">
        <v>295</v>
      </c>
      <c r="L219" s="43" t="s">
        <v>353</v>
      </c>
      <c r="M219" s="43" t="s">
        <v>294</v>
      </c>
      <c r="N219" s="43" t="s">
        <v>1182</v>
      </c>
      <c r="O219" s="43">
        <v>0</v>
      </c>
      <c r="P219" s="43" t="s">
        <v>344</v>
      </c>
      <c r="Q219" s="77">
        <v>0.98514842284388537</v>
      </c>
      <c r="R219" s="77">
        <v>-0.55850377457990574</v>
      </c>
      <c r="S219" s="43">
        <v>346</v>
      </c>
      <c r="T219" s="53">
        <v>0.4325</v>
      </c>
      <c r="U219" s="58">
        <f t="shared" si="9"/>
        <v>0</v>
      </c>
      <c r="V219" s="78">
        <f t="shared" si="10"/>
        <v>0.59755817338734563</v>
      </c>
      <c r="W219" s="73" t="str">
        <f t="shared" si="11"/>
        <v>OK</v>
      </c>
    </row>
    <row r="220" spans="1:23">
      <c r="A220" s="42" t="s">
        <v>556</v>
      </c>
      <c r="B220" s="77">
        <v>102.5</v>
      </c>
      <c r="C220" s="77">
        <v>0.75</v>
      </c>
      <c r="D220" s="77">
        <v>0.41346153846153844</v>
      </c>
      <c r="E220" s="77">
        <v>1.0384615384615385</v>
      </c>
      <c r="F220" s="77">
        <v>0.9703067307692308</v>
      </c>
      <c r="G220" s="77">
        <v>0.39219711538461538</v>
      </c>
      <c r="H220" s="77">
        <v>0.50671269276371367</v>
      </c>
      <c r="I220" s="77">
        <v>0.60732214388060068</v>
      </c>
      <c r="J220" s="43">
        <v>1</v>
      </c>
      <c r="K220" s="43" t="s">
        <v>298</v>
      </c>
      <c r="L220" s="43" t="s">
        <v>369</v>
      </c>
      <c r="M220" s="43" t="s">
        <v>299</v>
      </c>
      <c r="N220" s="43" t="s">
        <v>1179</v>
      </c>
      <c r="O220" s="43">
        <v>0</v>
      </c>
      <c r="P220" s="43" t="s">
        <v>344</v>
      </c>
      <c r="Q220" s="77">
        <v>-0.19299720815375579</v>
      </c>
      <c r="R220" s="77">
        <v>8.4234212134371253E-2</v>
      </c>
      <c r="S220" s="43">
        <v>346</v>
      </c>
      <c r="T220" s="53">
        <v>0.4325</v>
      </c>
      <c r="U220" s="58">
        <f t="shared" si="9"/>
        <v>1</v>
      </c>
      <c r="V220" s="78">
        <f t="shared" si="10"/>
        <v>0.56216807606169761</v>
      </c>
      <c r="W220" s="73" t="str">
        <f t="shared" si="11"/>
        <v>OK</v>
      </c>
    </row>
    <row r="221" spans="1:23">
      <c r="A221" s="42" t="s">
        <v>557</v>
      </c>
      <c r="B221" s="77">
        <v>91</v>
      </c>
      <c r="C221" s="77">
        <v>0.49038461538461536</v>
      </c>
      <c r="D221" s="77">
        <v>0.22115384615384615</v>
      </c>
      <c r="E221" s="77">
        <v>1.1826923076923077</v>
      </c>
      <c r="F221" s="77">
        <v>0.96945384615384611</v>
      </c>
      <c r="G221" s="77">
        <v>0.24971923076923078</v>
      </c>
      <c r="H221" s="77">
        <v>0.20578872503553997</v>
      </c>
      <c r="I221" s="77">
        <v>0.592326767202628</v>
      </c>
      <c r="J221" s="43">
        <v>1</v>
      </c>
      <c r="K221" s="43" t="s">
        <v>312</v>
      </c>
      <c r="L221" s="43" t="s">
        <v>349</v>
      </c>
      <c r="M221" s="43" t="s">
        <v>311</v>
      </c>
      <c r="N221" s="43" t="s">
        <v>1180</v>
      </c>
      <c r="O221" s="43">
        <v>2</v>
      </c>
      <c r="P221" s="43" t="s">
        <v>347</v>
      </c>
      <c r="Q221" s="77">
        <v>-1.4488725297426821</v>
      </c>
      <c r="R221" s="77">
        <v>-0.83856752753270059</v>
      </c>
      <c r="S221" s="43">
        <v>231</v>
      </c>
      <c r="T221" s="53">
        <v>0.28875000000000001</v>
      </c>
      <c r="U221" s="58">
        <f t="shared" si="9"/>
        <v>0</v>
      </c>
      <c r="V221" s="78">
        <f t="shared" si="10"/>
        <v>0.45787314873447371</v>
      </c>
      <c r="W221" s="73" t="str">
        <f t="shared" si="11"/>
        <v>OK</v>
      </c>
    </row>
    <row r="222" spans="1:23">
      <c r="A222" s="42" t="s">
        <v>558</v>
      </c>
      <c r="B222" s="77">
        <v>81</v>
      </c>
      <c r="C222" s="77">
        <v>0.84615384615384615</v>
      </c>
      <c r="D222" s="77">
        <v>0.48076923076923078</v>
      </c>
      <c r="E222" s="77">
        <v>1.6730769230769231</v>
      </c>
      <c r="F222" s="77">
        <v>0.96814230769230769</v>
      </c>
      <c r="G222" s="77">
        <v>0.33355096153846159</v>
      </c>
      <c r="H222" s="77">
        <v>0.3951833692862961</v>
      </c>
      <c r="I222" s="77">
        <v>0.80692359831971583</v>
      </c>
      <c r="J222" s="43">
        <v>0</v>
      </c>
      <c r="K222" s="43" t="s">
        <v>286</v>
      </c>
      <c r="L222" s="43" t="s">
        <v>349</v>
      </c>
      <c r="M222" s="43" t="s">
        <v>292</v>
      </c>
      <c r="N222" s="43" t="s">
        <v>1181</v>
      </c>
      <c r="O222" s="43">
        <v>0</v>
      </c>
      <c r="P222" s="43" t="s">
        <v>344</v>
      </c>
      <c r="Q222" s="77">
        <v>0.84614406977731282</v>
      </c>
      <c r="R222" s="77">
        <v>0.38368801534127661</v>
      </c>
      <c r="S222" s="43">
        <v>346</v>
      </c>
      <c r="T222" s="53">
        <v>0.4325</v>
      </c>
      <c r="U222" s="58">
        <f t="shared" si="9"/>
        <v>0</v>
      </c>
      <c r="V222" s="78">
        <f t="shared" si="10"/>
        <v>0.58652185529013257</v>
      </c>
      <c r="W222" s="73" t="str">
        <f t="shared" si="11"/>
        <v>OK</v>
      </c>
    </row>
    <row r="223" spans="1:23">
      <c r="A223" s="42" t="s">
        <v>559</v>
      </c>
      <c r="B223" s="77">
        <v>117.5</v>
      </c>
      <c r="C223" s="77">
        <v>0.96153846153846156</v>
      </c>
      <c r="D223" s="77">
        <v>0.53846153846153844</v>
      </c>
      <c r="E223" s="77">
        <v>1.2019230769230769</v>
      </c>
      <c r="F223" s="77">
        <v>0.97247499999999998</v>
      </c>
      <c r="G223" s="77">
        <v>0.44579999999999997</v>
      </c>
      <c r="H223" s="77">
        <v>0.54169974021120859</v>
      </c>
      <c r="I223" s="77">
        <v>0.64338497881894707</v>
      </c>
      <c r="J223" s="43">
        <v>1</v>
      </c>
      <c r="K223" s="43" t="s">
        <v>276</v>
      </c>
      <c r="L223" s="43" t="s">
        <v>349</v>
      </c>
      <c r="M223" s="43" t="s">
        <v>275</v>
      </c>
      <c r="N223" s="43" t="s">
        <v>1179</v>
      </c>
      <c r="O223" s="43">
        <v>0</v>
      </c>
      <c r="P223" s="43" t="s">
        <v>344</v>
      </c>
      <c r="Q223" s="77">
        <v>0.83472278525658716</v>
      </c>
      <c r="R223" s="77">
        <v>0.48922522971323273</v>
      </c>
      <c r="S223" s="43">
        <v>346</v>
      </c>
      <c r="T223" s="53">
        <v>0.4325</v>
      </c>
      <c r="U223" s="58">
        <f t="shared" si="9"/>
        <v>1</v>
      </c>
      <c r="V223" s="78">
        <f t="shared" si="10"/>
        <v>0.57533037674072807</v>
      </c>
      <c r="W223" s="73" t="str">
        <f t="shared" si="11"/>
        <v>OK</v>
      </c>
    </row>
    <row r="224" spans="1:23">
      <c r="A224" s="42" t="s">
        <v>560</v>
      </c>
      <c r="B224" s="77">
        <v>114</v>
      </c>
      <c r="C224" s="77">
        <v>1.0865384615384615</v>
      </c>
      <c r="D224" s="77">
        <v>0.60576923076923073</v>
      </c>
      <c r="E224" s="77">
        <v>1.1730769230769231</v>
      </c>
      <c r="F224" s="77">
        <v>0.96662403846153844</v>
      </c>
      <c r="G224" s="77">
        <v>0.59314615384615377</v>
      </c>
      <c r="H224" s="77">
        <v>0.56761581193955246</v>
      </c>
      <c r="I224" s="77">
        <v>0.67743042163288714</v>
      </c>
      <c r="J224" s="43">
        <v>1</v>
      </c>
      <c r="K224" s="43" t="s">
        <v>298</v>
      </c>
      <c r="L224" s="43" t="s">
        <v>353</v>
      </c>
      <c r="M224" s="43" t="s">
        <v>297</v>
      </c>
      <c r="N224" s="43" t="s">
        <v>1179</v>
      </c>
      <c r="O224" s="43">
        <v>0</v>
      </c>
      <c r="P224" s="43" t="s">
        <v>344</v>
      </c>
      <c r="Q224" s="77">
        <v>1.1485135817072327</v>
      </c>
      <c r="R224" s="77">
        <v>1.5708594802343088</v>
      </c>
      <c r="S224" s="43">
        <v>346</v>
      </c>
      <c r="T224" s="53">
        <v>0.4325</v>
      </c>
      <c r="U224" s="58">
        <f t="shared" si="9"/>
        <v>1</v>
      </c>
      <c r="V224" s="78">
        <f t="shared" si="10"/>
        <v>0.56036970340112635</v>
      </c>
      <c r="W224" s="73" t="str">
        <f t="shared" si="11"/>
        <v>OK</v>
      </c>
    </row>
    <row r="225" spans="1:23">
      <c r="A225" s="42" t="s">
        <v>561</v>
      </c>
      <c r="B225" s="77">
        <v>72</v>
      </c>
      <c r="C225" s="77">
        <v>0.93269230769230771</v>
      </c>
      <c r="D225" s="77">
        <v>0.42307692307692307</v>
      </c>
      <c r="E225" s="77">
        <v>1.1346153846153846</v>
      </c>
      <c r="F225" s="77">
        <v>0.97212500000000002</v>
      </c>
      <c r="G225" s="77">
        <v>0.41962211538461541</v>
      </c>
      <c r="H225" s="77">
        <v>0.38030717789971197</v>
      </c>
      <c r="I225" s="77">
        <v>0.57159465390894892</v>
      </c>
      <c r="J225" s="43">
        <v>1</v>
      </c>
      <c r="K225" s="43" t="s">
        <v>276</v>
      </c>
      <c r="L225" s="43" t="s">
        <v>349</v>
      </c>
      <c r="M225" s="43" t="s">
        <v>278</v>
      </c>
      <c r="N225" s="43" t="s">
        <v>1181</v>
      </c>
      <c r="O225" s="43">
        <v>0</v>
      </c>
      <c r="P225" s="43" t="s">
        <v>344</v>
      </c>
      <c r="Q225" s="77">
        <v>-0.40709043430243369</v>
      </c>
      <c r="R225" s="77">
        <v>0.57311384999244963</v>
      </c>
      <c r="S225" s="43">
        <v>346</v>
      </c>
      <c r="T225" s="53">
        <v>0.4325</v>
      </c>
      <c r="U225" s="58">
        <f t="shared" si="9"/>
        <v>0</v>
      </c>
      <c r="V225" s="78">
        <f t="shared" si="10"/>
        <v>0.48771109738140123</v>
      </c>
      <c r="W225" s="73" t="str">
        <f t="shared" si="11"/>
        <v>OK</v>
      </c>
    </row>
    <row r="226" spans="1:23">
      <c r="A226" s="42" t="s">
        <v>562</v>
      </c>
      <c r="B226" s="77">
        <v>168.5</v>
      </c>
      <c r="C226" s="77">
        <v>1.4615384615384615</v>
      </c>
      <c r="D226" s="77">
        <v>0.90384615384615385</v>
      </c>
      <c r="E226" s="77">
        <v>1.5576923076923077</v>
      </c>
      <c r="F226" s="77">
        <v>0.97085288461538455</v>
      </c>
      <c r="G226" s="77">
        <v>0.46382211538461537</v>
      </c>
      <c r="H226" s="77">
        <v>0.83807902766745301</v>
      </c>
      <c r="I226" s="77">
        <v>0.7429150263371509</v>
      </c>
      <c r="J226" s="43">
        <v>1</v>
      </c>
      <c r="K226" s="43" t="s">
        <v>298</v>
      </c>
      <c r="L226" s="43" t="s">
        <v>349</v>
      </c>
      <c r="M226" s="43" t="s">
        <v>299</v>
      </c>
      <c r="N226" s="43" t="s">
        <v>1182</v>
      </c>
      <c r="O226" s="43">
        <v>1</v>
      </c>
      <c r="P226" s="43" t="s">
        <v>350</v>
      </c>
      <c r="Q226" s="77">
        <v>3.9923006024453342</v>
      </c>
      <c r="R226" s="77">
        <v>0.61408885863370843</v>
      </c>
      <c r="S226" s="43">
        <v>223</v>
      </c>
      <c r="T226" s="53">
        <v>0.27875</v>
      </c>
      <c r="U226" s="58">
        <f t="shared" si="9"/>
        <v>1</v>
      </c>
      <c r="V226" s="78">
        <f t="shared" si="10"/>
        <v>0.73405454150534521</v>
      </c>
      <c r="W226" s="73" t="str">
        <f t="shared" si="11"/>
        <v>OK</v>
      </c>
    </row>
    <row r="227" spans="1:23">
      <c r="A227" s="42" t="s">
        <v>563</v>
      </c>
      <c r="B227" s="77">
        <v>118.5</v>
      </c>
      <c r="C227" s="77">
        <v>0.72115384615384615</v>
      </c>
      <c r="D227" s="77">
        <v>0.18269230769230768</v>
      </c>
      <c r="E227" s="77">
        <v>0.65384615384615385</v>
      </c>
      <c r="F227" s="77">
        <v>0.96704038461538455</v>
      </c>
      <c r="G227" s="77">
        <v>0.35139711538461538</v>
      </c>
      <c r="H227" s="77">
        <v>0.42413791504908549</v>
      </c>
      <c r="I227" s="77">
        <v>0.25774090965033636</v>
      </c>
      <c r="J227" s="43">
        <v>1</v>
      </c>
      <c r="K227" s="43" t="s">
        <v>244</v>
      </c>
      <c r="L227" s="43" t="s">
        <v>349</v>
      </c>
      <c r="M227" s="43" t="s">
        <v>261</v>
      </c>
      <c r="N227" s="43" t="s">
        <v>1181</v>
      </c>
      <c r="O227" s="43">
        <v>2</v>
      </c>
      <c r="P227" s="43" t="s">
        <v>347</v>
      </c>
      <c r="Q227" s="77">
        <v>-1.8432902015129975</v>
      </c>
      <c r="R227" s="77">
        <v>-0.92830704865121261</v>
      </c>
      <c r="S227" s="43">
        <v>231</v>
      </c>
      <c r="T227" s="53">
        <v>0.28875000000000001</v>
      </c>
      <c r="U227" s="58">
        <f t="shared" si="9"/>
        <v>0</v>
      </c>
      <c r="V227" s="78">
        <f t="shared" si="10"/>
        <v>0.43033505582103554</v>
      </c>
      <c r="W227" s="73" t="str">
        <f t="shared" si="11"/>
        <v>OK</v>
      </c>
    </row>
    <row r="228" spans="1:23">
      <c r="A228" s="42" t="s">
        <v>564</v>
      </c>
      <c r="B228" s="77">
        <v>114.5</v>
      </c>
      <c r="C228" s="77">
        <v>1.0576923076923077</v>
      </c>
      <c r="D228" s="77">
        <v>0.43269230769230771</v>
      </c>
      <c r="E228" s="77">
        <v>1</v>
      </c>
      <c r="F228" s="77">
        <v>0.9734259615384615</v>
      </c>
      <c r="G228" s="77">
        <v>0.37867403846153846</v>
      </c>
      <c r="H228" s="77">
        <v>0.62435839130251625</v>
      </c>
      <c r="I228" s="77">
        <v>0.47861653883004518</v>
      </c>
      <c r="J228" s="43">
        <v>1</v>
      </c>
      <c r="K228" s="43" t="s">
        <v>281</v>
      </c>
      <c r="L228" s="43" t="s">
        <v>343</v>
      </c>
      <c r="M228" s="43" t="s">
        <v>284</v>
      </c>
      <c r="N228" s="43" t="s">
        <v>1179</v>
      </c>
      <c r="O228" s="43">
        <v>0</v>
      </c>
      <c r="P228" s="43" t="s">
        <v>344</v>
      </c>
      <c r="Q228" s="77">
        <v>0.3434155874508662</v>
      </c>
      <c r="R228" s="77">
        <v>-0.20398977632004942</v>
      </c>
      <c r="S228" s="43">
        <v>346</v>
      </c>
      <c r="T228" s="53">
        <v>0.4325</v>
      </c>
      <c r="U228" s="58">
        <f t="shared" si="9"/>
        <v>0</v>
      </c>
      <c r="V228" s="78">
        <f t="shared" si="10"/>
        <v>0.57987772811976124</v>
      </c>
      <c r="W228" s="73" t="str">
        <f t="shared" si="11"/>
        <v>OK</v>
      </c>
    </row>
    <row r="229" spans="1:23">
      <c r="A229" s="42" t="s">
        <v>565</v>
      </c>
      <c r="B229" s="77">
        <v>118.5</v>
      </c>
      <c r="C229" s="77">
        <v>1.1826923076923077</v>
      </c>
      <c r="D229" s="77">
        <v>0.82692307692307687</v>
      </c>
      <c r="E229" s="77">
        <v>1.8942307692307692</v>
      </c>
      <c r="F229" s="77">
        <v>0.97047403846153846</v>
      </c>
      <c r="G229" s="77">
        <v>0.55225000000000002</v>
      </c>
      <c r="H229" s="77">
        <v>0.69676455993472564</v>
      </c>
      <c r="I229" s="77">
        <v>0.94926624918682312</v>
      </c>
      <c r="J229" s="43">
        <v>1</v>
      </c>
      <c r="K229" s="43" t="s">
        <v>270</v>
      </c>
      <c r="L229" s="43" t="s">
        <v>346</v>
      </c>
      <c r="M229" s="43" t="s">
        <v>271</v>
      </c>
      <c r="N229" s="43" t="s">
        <v>1182</v>
      </c>
      <c r="O229" s="43">
        <v>1</v>
      </c>
      <c r="P229" s="43" t="s">
        <v>350</v>
      </c>
      <c r="Q229" s="77">
        <v>3.448623497447918</v>
      </c>
      <c r="R229" s="77">
        <v>1.9324087026778227</v>
      </c>
      <c r="S229" s="43">
        <v>223</v>
      </c>
      <c r="T229" s="53">
        <v>0.27875</v>
      </c>
      <c r="U229" s="58">
        <f t="shared" si="9"/>
        <v>1</v>
      </c>
      <c r="V229" s="78">
        <f t="shared" si="10"/>
        <v>0.71026142672667358</v>
      </c>
      <c r="W229" s="73" t="str">
        <f t="shared" si="11"/>
        <v>OK</v>
      </c>
    </row>
    <row r="230" spans="1:23">
      <c r="A230" s="42" t="s">
        <v>566</v>
      </c>
      <c r="B230" s="77">
        <v>78</v>
      </c>
      <c r="C230" s="77">
        <v>0.69230769230769229</v>
      </c>
      <c r="D230" s="77">
        <v>0.25961538461538464</v>
      </c>
      <c r="E230" s="77">
        <v>0.75</v>
      </c>
      <c r="F230" s="77">
        <v>0.97098221153846154</v>
      </c>
      <c r="G230" s="77">
        <v>0.51914519230769229</v>
      </c>
      <c r="H230" s="77">
        <v>0.3382388918899753</v>
      </c>
      <c r="I230" s="77">
        <v>0.39565505046273752</v>
      </c>
      <c r="J230" s="43">
        <v>1</v>
      </c>
      <c r="K230" s="43" t="s">
        <v>276</v>
      </c>
      <c r="L230" s="43" t="s">
        <v>353</v>
      </c>
      <c r="M230" s="43" t="s">
        <v>279</v>
      </c>
      <c r="N230" s="43" t="s">
        <v>1181</v>
      </c>
      <c r="O230" s="43">
        <v>2</v>
      </c>
      <c r="P230" s="43" t="s">
        <v>347</v>
      </c>
      <c r="Q230" s="77">
        <v>-1.9631215911003976</v>
      </c>
      <c r="R230" s="77">
        <v>0.75930491118910082</v>
      </c>
      <c r="S230" s="43">
        <v>231</v>
      </c>
      <c r="T230" s="53">
        <v>0.28875000000000001</v>
      </c>
      <c r="U230" s="58">
        <f t="shared" si="9"/>
        <v>0</v>
      </c>
      <c r="V230" s="78">
        <f t="shared" si="10"/>
        <v>0.39111771841238707</v>
      </c>
      <c r="W230" s="73" t="str">
        <f t="shared" si="11"/>
        <v>OK</v>
      </c>
    </row>
    <row r="231" spans="1:23">
      <c r="A231" s="42" t="s">
        <v>567</v>
      </c>
      <c r="B231" s="77">
        <v>94</v>
      </c>
      <c r="C231" s="77">
        <v>0.72115384615384615</v>
      </c>
      <c r="D231" s="77">
        <v>0.23076923076923078</v>
      </c>
      <c r="E231" s="77">
        <v>0.85576923076923073</v>
      </c>
      <c r="F231" s="77">
        <v>0.96649038461538461</v>
      </c>
      <c r="G231" s="77">
        <v>0.48740576923076923</v>
      </c>
      <c r="H231" s="77">
        <v>0.37672114080945218</v>
      </c>
      <c r="I231" s="77">
        <v>0.33614330493543654</v>
      </c>
      <c r="J231" s="43">
        <v>0</v>
      </c>
      <c r="K231" s="43" t="s">
        <v>266</v>
      </c>
      <c r="L231" s="43" t="s">
        <v>343</v>
      </c>
      <c r="M231" s="43" t="s">
        <v>267</v>
      </c>
      <c r="N231" s="43" t="s">
        <v>1181</v>
      </c>
      <c r="O231" s="43">
        <v>2</v>
      </c>
      <c r="P231" s="43" t="s">
        <v>347</v>
      </c>
      <c r="Q231" s="77">
        <v>-1.7282722363006473</v>
      </c>
      <c r="R231" s="77">
        <v>0.3863480853197836</v>
      </c>
      <c r="S231" s="43">
        <v>231</v>
      </c>
      <c r="T231" s="53">
        <v>0.28875000000000001</v>
      </c>
      <c r="U231" s="58">
        <f t="shared" si="9"/>
        <v>0</v>
      </c>
      <c r="V231" s="78">
        <f t="shared" si="10"/>
        <v>0.39851606253719213</v>
      </c>
      <c r="W231" s="73" t="str">
        <f t="shared" si="11"/>
        <v>OK</v>
      </c>
    </row>
    <row r="232" spans="1:23">
      <c r="A232" s="42" t="s">
        <v>568</v>
      </c>
      <c r="B232" s="77">
        <v>142.5</v>
      </c>
      <c r="C232" s="77">
        <v>1.0576923076923077</v>
      </c>
      <c r="D232" s="77">
        <v>0.51923076923076927</v>
      </c>
      <c r="E232" s="77">
        <v>1.2019230769230769</v>
      </c>
      <c r="F232" s="77">
        <v>0.94357980769230765</v>
      </c>
      <c r="G232" s="77">
        <v>0.6154067307692308</v>
      </c>
      <c r="H232" s="77">
        <v>0.8252778551342036</v>
      </c>
      <c r="I232" s="77">
        <v>0.57633192814710299</v>
      </c>
      <c r="J232" s="43">
        <v>1</v>
      </c>
      <c r="K232" s="43" t="s">
        <v>273</v>
      </c>
      <c r="L232" s="43" t="s">
        <v>353</v>
      </c>
      <c r="M232" s="43" t="s">
        <v>272</v>
      </c>
      <c r="N232" s="43" t="s">
        <v>1182</v>
      </c>
      <c r="O232" s="43">
        <v>1</v>
      </c>
      <c r="P232" s="43" t="s">
        <v>350</v>
      </c>
      <c r="Q232" s="77">
        <v>1.5216524292489837</v>
      </c>
      <c r="R232" s="77">
        <v>1.3549705219542527</v>
      </c>
      <c r="S232" s="43">
        <v>223</v>
      </c>
      <c r="T232" s="53">
        <v>0.27875</v>
      </c>
      <c r="U232" s="58">
        <f t="shared" si="9"/>
        <v>0</v>
      </c>
      <c r="V232" s="78">
        <f t="shared" si="10"/>
        <v>0.64042293056221489</v>
      </c>
      <c r="W232" s="73" t="str">
        <f t="shared" si="11"/>
        <v>OK</v>
      </c>
    </row>
    <row r="233" spans="1:23">
      <c r="A233" s="42" t="s">
        <v>569</v>
      </c>
      <c r="B233" s="77">
        <v>130.5</v>
      </c>
      <c r="C233" s="77">
        <v>1.2980769230769231</v>
      </c>
      <c r="D233" s="77">
        <v>0.64423076923076927</v>
      </c>
      <c r="E233" s="77">
        <v>1.4134615384615385</v>
      </c>
      <c r="F233" s="77">
        <v>0.97126442307692307</v>
      </c>
      <c r="G233" s="77">
        <v>0.50630865384615387</v>
      </c>
      <c r="H233" s="77">
        <v>0.68984735820955634</v>
      </c>
      <c r="I233" s="77">
        <v>0.62861092169039667</v>
      </c>
      <c r="J233" s="43">
        <v>1</v>
      </c>
      <c r="K233" s="43" t="s">
        <v>263</v>
      </c>
      <c r="L233" s="43" t="s">
        <v>349</v>
      </c>
      <c r="M233" s="43" t="s">
        <v>262</v>
      </c>
      <c r="N233" s="43" t="s">
        <v>1182</v>
      </c>
      <c r="O233" s="43">
        <v>1</v>
      </c>
      <c r="P233" s="43" t="s">
        <v>350</v>
      </c>
      <c r="Q233" s="77">
        <v>2.155936745725489</v>
      </c>
      <c r="R233" s="77">
        <v>0.94447350357193727</v>
      </c>
      <c r="S233" s="43">
        <v>223</v>
      </c>
      <c r="T233" s="53">
        <v>0.27875</v>
      </c>
      <c r="U233" s="58">
        <f t="shared" si="9"/>
        <v>1</v>
      </c>
      <c r="V233" s="78">
        <f t="shared" si="10"/>
        <v>0.62243742423988091</v>
      </c>
      <c r="W233" s="73" t="str">
        <f t="shared" si="11"/>
        <v>OK</v>
      </c>
    </row>
    <row r="234" spans="1:23">
      <c r="A234" s="42" t="s">
        <v>570</v>
      </c>
      <c r="B234" s="77">
        <v>122.5</v>
      </c>
      <c r="C234" s="77">
        <v>0.81730769230769229</v>
      </c>
      <c r="D234" s="77">
        <v>0.52884615384615385</v>
      </c>
      <c r="E234" s="77">
        <v>1.2788461538461537</v>
      </c>
      <c r="F234" s="77">
        <v>0.96730961538461535</v>
      </c>
      <c r="G234" s="77">
        <v>0.22451346153846152</v>
      </c>
      <c r="H234" s="77">
        <v>0.54164125505421645</v>
      </c>
      <c r="I234" s="77">
        <v>0.68626733714297716</v>
      </c>
      <c r="J234" s="43">
        <v>1</v>
      </c>
      <c r="K234" s="43" t="s">
        <v>244</v>
      </c>
      <c r="L234" s="43" t="s">
        <v>353</v>
      </c>
      <c r="M234" s="43" t="s">
        <v>261</v>
      </c>
      <c r="N234" s="43" t="s">
        <v>1179</v>
      </c>
      <c r="O234" s="43">
        <v>0</v>
      </c>
      <c r="P234" s="43" t="s">
        <v>344</v>
      </c>
      <c r="Q234" s="77">
        <v>0.9108911354780671</v>
      </c>
      <c r="R234" s="77">
        <v>-0.98760623168943262</v>
      </c>
      <c r="S234" s="43">
        <v>346</v>
      </c>
      <c r="T234" s="53">
        <v>0.4325</v>
      </c>
      <c r="U234" s="58">
        <f t="shared" si="9"/>
        <v>1</v>
      </c>
      <c r="V234" s="78">
        <f t="shared" si="10"/>
        <v>0.64349040053267514</v>
      </c>
      <c r="W234" s="73" t="str">
        <f t="shared" si="11"/>
        <v>OK</v>
      </c>
    </row>
    <row r="235" spans="1:23">
      <c r="A235" s="42" t="s">
        <v>571</v>
      </c>
      <c r="B235" s="77">
        <v>79</v>
      </c>
      <c r="C235" s="77">
        <v>0.80769230769230771</v>
      </c>
      <c r="D235" s="77">
        <v>0.43269230769230771</v>
      </c>
      <c r="E235" s="77">
        <v>1.2692307692307692</v>
      </c>
      <c r="F235" s="77">
        <v>0.96871634615384616</v>
      </c>
      <c r="G235" s="77">
        <v>0.37688557692307695</v>
      </c>
      <c r="H235" s="77">
        <v>0.37174338733470996</v>
      </c>
      <c r="I235" s="77">
        <v>0.69388941675230986</v>
      </c>
      <c r="J235" s="43">
        <v>1</v>
      </c>
      <c r="K235" s="43" t="s">
        <v>312</v>
      </c>
      <c r="L235" s="43" t="s">
        <v>349</v>
      </c>
      <c r="M235" s="43" t="s">
        <v>314</v>
      </c>
      <c r="N235" s="43" t="s">
        <v>1181</v>
      </c>
      <c r="O235" s="43">
        <v>0</v>
      </c>
      <c r="P235" s="43" t="s">
        <v>344</v>
      </c>
      <c r="Q235" s="77">
        <v>-9.8551267650997837E-2</v>
      </c>
      <c r="R235" s="77">
        <v>0.38466144332862579</v>
      </c>
      <c r="S235" s="43">
        <v>346</v>
      </c>
      <c r="T235" s="53">
        <v>0.4325</v>
      </c>
      <c r="U235" s="58">
        <f t="shared" si="9"/>
        <v>1</v>
      </c>
      <c r="V235" s="78">
        <f t="shared" si="10"/>
        <v>0.53122995509554316</v>
      </c>
      <c r="W235" s="73" t="str">
        <f t="shared" si="11"/>
        <v>OK</v>
      </c>
    </row>
    <row r="236" spans="1:23">
      <c r="A236" s="42" t="s">
        <v>572</v>
      </c>
      <c r="B236" s="77">
        <v>54</v>
      </c>
      <c r="C236" s="77">
        <v>0.63461538461538458</v>
      </c>
      <c r="D236" s="77">
        <v>0.35576923076923078</v>
      </c>
      <c r="E236" s="77">
        <v>1.1346153846153846</v>
      </c>
      <c r="F236" s="77">
        <v>0.97136826923076924</v>
      </c>
      <c r="G236" s="77">
        <v>0.52704711538461535</v>
      </c>
      <c r="H236" s="77">
        <v>0.22889424719285129</v>
      </c>
      <c r="I236" s="77">
        <v>0.54323131213693787</v>
      </c>
      <c r="J236" s="43">
        <v>0</v>
      </c>
      <c r="K236" s="43" t="s">
        <v>276</v>
      </c>
      <c r="L236" s="43" t="s">
        <v>353</v>
      </c>
      <c r="M236" s="43" t="s">
        <v>279</v>
      </c>
      <c r="N236" s="43" t="s">
        <v>1180</v>
      </c>
      <c r="O236" s="43">
        <v>2</v>
      </c>
      <c r="P236" s="43" t="s">
        <v>347</v>
      </c>
      <c r="Q236" s="77">
        <v>-1.5430864466830234</v>
      </c>
      <c r="R236" s="77">
        <v>1.3646559177165138</v>
      </c>
      <c r="S236" s="43">
        <v>231</v>
      </c>
      <c r="T236" s="53">
        <v>0.28875000000000001</v>
      </c>
      <c r="U236" s="58">
        <f t="shared" si="9"/>
        <v>0</v>
      </c>
      <c r="V236" s="78">
        <f t="shared" si="10"/>
        <v>0.38421002603171062</v>
      </c>
      <c r="W236" s="73" t="str">
        <f t="shared" si="11"/>
        <v>OK</v>
      </c>
    </row>
    <row r="237" spans="1:23">
      <c r="A237" s="42" t="s">
        <v>573</v>
      </c>
      <c r="B237" s="77">
        <v>81.5</v>
      </c>
      <c r="C237" s="77">
        <v>0.86538461538461542</v>
      </c>
      <c r="D237" s="77">
        <v>0.26923076923076922</v>
      </c>
      <c r="E237" s="77">
        <v>0.83653846153846156</v>
      </c>
      <c r="F237" s="77">
        <v>0.96462884615384614</v>
      </c>
      <c r="G237" s="77">
        <v>0.45841442307692309</v>
      </c>
      <c r="H237" s="77">
        <v>0.43624853116994233</v>
      </c>
      <c r="I237" s="77">
        <v>0.37027795846280287</v>
      </c>
      <c r="J237" s="43">
        <v>0</v>
      </c>
      <c r="K237" s="43" t="s">
        <v>276</v>
      </c>
      <c r="L237" s="43" t="s">
        <v>346</v>
      </c>
      <c r="M237" s="43" t="s">
        <v>279</v>
      </c>
      <c r="N237" s="43" t="s">
        <v>1181</v>
      </c>
      <c r="O237" s="43">
        <v>2</v>
      </c>
      <c r="P237" s="43" t="s">
        <v>347</v>
      </c>
      <c r="Q237" s="77">
        <v>-1.3924463379175227</v>
      </c>
      <c r="R237" s="77">
        <v>0.36234156545339485</v>
      </c>
      <c r="S237" s="43">
        <v>231</v>
      </c>
      <c r="T237" s="53">
        <v>0.28875000000000001</v>
      </c>
      <c r="U237" s="58">
        <f t="shared" si="9"/>
        <v>0</v>
      </c>
      <c r="V237" s="78">
        <f t="shared" si="10"/>
        <v>0.44279162079608414</v>
      </c>
      <c r="W237" s="73" t="str">
        <f t="shared" si="11"/>
        <v>OK</v>
      </c>
    </row>
    <row r="238" spans="1:23">
      <c r="A238" s="42" t="s">
        <v>574</v>
      </c>
      <c r="B238" s="77">
        <v>174.5</v>
      </c>
      <c r="C238" s="77">
        <v>1.1730769230769231</v>
      </c>
      <c r="D238" s="77">
        <v>0.52884615384615385</v>
      </c>
      <c r="E238" s="77">
        <v>1.2211538461538463</v>
      </c>
      <c r="F238" s="77">
        <v>0.97145480769230774</v>
      </c>
      <c r="G238" s="77">
        <v>0.38014519230769228</v>
      </c>
      <c r="H238" s="77">
        <v>0.78581157990092487</v>
      </c>
      <c r="I238" s="77">
        <v>0.54948369757596915</v>
      </c>
      <c r="J238" s="43">
        <v>1</v>
      </c>
      <c r="K238" s="43" t="s">
        <v>312</v>
      </c>
      <c r="L238" s="43" t="s">
        <v>353</v>
      </c>
      <c r="M238" s="43" t="s">
        <v>313</v>
      </c>
      <c r="N238" s="43" t="s">
        <v>1182</v>
      </c>
      <c r="O238" s="43">
        <v>1</v>
      </c>
      <c r="P238" s="43" t="s">
        <v>350</v>
      </c>
      <c r="Q238" s="77">
        <v>2.0098215848737082</v>
      </c>
      <c r="R238" s="77">
        <v>-0.51651077537531165</v>
      </c>
      <c r="S238" s="43">
        <v>223</v>
      </c>
      <c r="T238" s="53">
        <v>0.27875</v>
      </c>
      <c r="U238" s="58">
        <f t="shared" si="9"/>
        <v>0</v>
      </c>
      <c r="V238" s="78">
        <f t="shared" si="10"/>
        <v>0.67342402215128394</v>
      </c>
      <c r="W238" s="73" t="str">
        <f t="shared" si="11"/>
        <v>OK</v>
      </c>
    </row>
    <row r="239" spans="1:23">
      <c r="A239" s="42" t="s">
        <v>575</v>
      </c>
      <c r="B239" s="77">
        <v>50.5</v>
      </c>
      <c r="C239" s="77">
        <v>0.375</v>
      </c>
      <c r="D239" s="77">
        <v>0.20192307692307693</v>
      </c>
      <c r="E239" s="77">
        <v>0.79807692307692313</v>
      </c>
      <c r="F239" s="77">
        <v>0.97356442307692304</v>
      </c>
      <c r="G239" s="77">
        <v>0.55324134615384613</v>
      </c>
      <c r="H239" s="77">
        <v>8.7015974910982397E-2</v>
      </c>
      <c r="I239" s="77">
        <v>0.43187285514527468</v>
      </c>
      <c r="J239" s="43">
        <v>1</v>
      </c>
      <c r="K239" s="43" t="s">
        <v>276</v>
      </c>
      <c r="L239" s="43" t="s">
        <v>349</v>
      </c>
      <c r="M239" s="43" t="s">
        <v>277</v>
      </c>
      <c r="N239" s="43" t="s">
        <v>1180</v>
      </c>
      <c r="O239" s="43">
        <v>2</v>
      </c>
      <c r="P239" s="43" t="s">
        <v>347</v>
      </c>
      <c r="Q239" s="77">
        <v>-3.1758714643430843</v>
      </c>
      <c r="R239" s="77">
        <v>1.222706240198747</v>
      </c>
      <c r="S239" s="43">
        <v>231</v>
      </c>
      <c r="T239" s="53">
        <v>0.28875000000000001</v>
      </c>
      <c r="U239" s="58">
        <f t="shared" si="9"/>
        <v>0</v>
      </c>
      <c r="V239" s="78">
        <f t="shared" si="10"/>
        <v>0.28040870871506296</v>
      </c>
      <c r="W239" s="73" t="str">
        <f t="shared" si="11"/>
        <v>OK</v>
      </c>
    </row>
    <row r="240" spans="1:23">
      <c r="A240" s="42" t="s">
        <v>576</v>
      </c>
      <c r="B240" s="77">
        <v>122.5</v>
      </c>
      <c r="C240" s="77">
        <v>1.0865384615384615</v>
      </c>
      <c r="D240" s="77">
        <v>0.48076923076923078</v>
      </c>
      <c r="E240" s="77">
        <v>1.0480769230769231</v>
      </c>
      <c r="F240" s="77">
        <v>0.96965576923076924</v>
      </c>
      <c r="G240" s="77">
        <v>0.45271730769230767</v>
      </c>
      <c r="H240" s="77">
        <v>0.65354780535952695</v>
      </c>
      <c r="I240" s="77">
        <v>0.51690544684035722</v>
      </c>
      <c r="J240" s="43">
        <v>1</v>
      </c>
      <c r="K240" s="43" t="s">
        <v>244</v>
      </c>
      <c r="L240" s="43" t="s">
        <v>353</v>
      </c>
      <c r="M240" s="43" t="s">
        <v>259</v>
      </c>
      <c r="N240" s="43" t="s">
        <v>1179</v>
      </c>
      <c r="O240" s="43">
        <v>0</v>
      </c>
      <c r="P240" s="43" t="s">
        <v>344</v>
      </c>
      <c r="Q240" s="77">
        <v>0.72354753782894443</v>
      </c>
      <c r="R240" s="77">
        <v>0.30102393564295216</v>
      </c>
      <c r="S240" s="43">
        <v>346</v>
      </c>
      <c r="T240" s="53">
        <v>0.4325</v>
      </c>
      <c r="U240" s="58">
        <f t="shared" si="9"/>
        <v>0</v>
      </c>
      <c r="V240" s="78">
        <f t="shared" si="10"/>
        <v>0.58598881954081738</v>
      </c>
      <c r="W240" s="73" t="str">
        <f t="shared" si="11"/>
        <v>OK</v>
      </c>
    </row>
    <row r="241" spans="1:23">
      <c r="A241" s="42" t="s">
        <v>577</v>
      </c>
      <c r="B241" s="77">
        <v>85.5</v>
      </c>
      <c r="C241" s="77">
        <v>0.89423076923076927</v>
      </c>
      <c r="D241" s="77">
        <v>0.38461538461538464</v>
      </c>
      <c r="E241" s="77">
        <v>0.94230769230769229</v>
      </c>
      <c r="F241" s="77">
        <v>0.97333076923076922</v>
      </c>
      <c r="G241" s="77">
        <v>0.34475384615384613</v>
      </c>
      <c r="H241" s="77">
        <v>0.5119487855435696</v>
      </c>
      <c r="I241" s="77">
        <v>0.37799767509392251</v>
      </c>
      <c r="J241" s="43">
        <v>1</v>
      </c>
      <c r="K241" s="43" t="s">
        <v>276</v>
      </c>
      <c r="L241" s="43" t="s">
        <v>343</v>
      </c>
      <c r="M241" s="43" t="s">
        <v>277</v>
      </c>
      <c r="N241" s="43" t="s">
        <v>1179</v>
      </c>
      <c r="O241" s="43">
        <v>0</v>
      </c>
      <c r="P241" s="43" t="s">
        <v>344</v>
      </c>
      <c r="Q241" s="77">
        <v>-0.75025084552281907</v>
      </c>
      <c r="R241" s="77">
        <v>-0.32886569391897602</v>
      </c>
      <c r="S241" s="43">
        <v>346</v>
      </c>
      <c r="T241" s="53">
        <v>0.4325</v>
      </c>
      <c r="U241" s="58">
        <f t="shared" si="9"/>
        <v>0</v>
      </c>
      <c r="V241" s="78">
        <f t="shared" si="10"/>
        <v>0.50758779448432145</v>
      </c>
      <c r="W241" s="73" t="str">
        <f t="shared" si="11"/>
        <v>OK</v>
      </c>
    </row>
    <row r="242" spans="1:23">
      <c r="A242" s="42" t="s">
        <v>578</v>
      </c>
      <c r="B242" s="77">
        <v>87.5</v>
      </c>
      <c r="C242" s="77">
        <v>0.88461538461538458</v>
      </c>
      <c r="D242" s="77">
        <v>0.32692307692307693</v>
      </c>
      <c r="E242" s="77">
        <v>1.1538461538461537</v>
      </c>
      <c r="F242" s="77">
        <v>0.97059423076923079</v>
      </c>
      <c r="G242" s="77">
        <v>0.47490480769230764</v>
      </c>
      <c r="H242" s="77">
        <v>0.40288397991183561</v>
      </c>
      <c r="I242" s="77">
        <v>0.46324826723591284</v>
      </c>
      <c r="J242" s="43">
        <v>1</v>
      </c>
      <c r="K242" s="43" t="s">
        <v>298</v>
      </c>
      <c r="L242" s="43" t="s">
        <v>369</v>
      </c>
      <c r="M242" s="43" t="s">
        <v>300</v>
      </c>
      <c r="N242" s="43" t="s">
        <v>1181</v>
      </c>
      <c r="O242" s="43">
        <v>0</v>
      </c>
      <c r="P242" s="43" t="s">
        <v>344</v>
      </c>
      <c r="Q242" s="77">
        <v>-0.69055081705209331</v>
      </c>
      <c r="R242" s="77">
        <v>0.66889587280904506</v>
      </c>
      <c r="S242" s="43">
        <v>346</v>
      </c>
      <c r="T242" s="53">
        <v>0.4325</v>
      </c>
      <c r="U242" s="58">
        <f t="shared" si="9"/>
        <v>0</v>
      </c>
      <c r="V242" s="78">
        <f t="shared" si="10"/>
        <v>0.45154606920802298</v>
      </c>
      <c r="W242" s="73" t="str">
        <f t="shared" si="11"/>
        <v>OK</v>
      </c>
    </row>
    <row r="243" spans="1:23">
      <c r="A243" s="42" t="s">
        <v>579</v>
      </c>
      <c r="B243" s="77">
        <v>68.5</v>
      </c>
      <c r="C243" s="77">
        <v>0.54807692307692313</v>
      </c>
      <c r="D243" s="77">
        <v>0.25</v>
      </c>
      <c r="E243" s="77">
        <v>1.0096153846153846</v>
      </c>
      <c r="F243" s="77">
        <v>0.96956153846153847</v>
      </c>
      <c r="G243" s="77">
        <v>0.10489326923076922</v>
      </c>
      <c r="H243" s="77">
        <v>0.13269375427757352</v>
      </c>
      <c r="I243" s="77">
        <v>0.46340744558202296</v>
      </c>
      <c r="J243" s="43">
        <v>1</v>
      </c>
      <c r="K243" s="43" t="s">
        <v>286</v>
      </c>
      <c r="L243" s="43" t="s">
        <v>369</v>
      </c>
      <c r="M243" s="43" t="s">
        <v>291</v>
      </c>
      <c r="N243" s="43" t="s">
        <v>1180</v>
      </c>
      <c r="O243" s="43">
        <v>2</v>
      </c>
      <c r="P243" s="43" t="s">
        <v>347</v>
      </c>
      <c r="Q243" s="77">
        <v>-2.0756646740158815</v>
      </c>
      <c r="R243" s="77">
        <v>-1.7868144913091943</v>
      </c>
      <c r="S243" s="43">
        <v>231</v>
      </c>
      <c r="T243" s="53">
        <v>0.28875000000000001</v>
      </c>
      <c r="U243" s="58">
        <f t="shared" si="9"/>
        <v>0</v>
      </c>
      <c r="V243" s="78">
        <f t="shared" si="10"/>
        <v>0.42251110579182266</v>
      </c>
      <c r="W243" s="73" t="str">
        <f t="shared" si="11"/>
        <v>OK</v>
      </c>
    </row>
    <row r="244" spans="1:23">
      <c r="A244" s="42" t="s">
        <v>580</v>
      </c>
      <c r="B244" s="77">
        <v>67.5</v>
      </c>
      <c r="C244" s="77">
        <v>0.39423076923076922</v>
      </c>
      <c r="D244" s="77">
        <v>0.11538461538461539</v>
      </c>
      <c r="E244" s="77">
        <v>0.80769230769230771</v>
      </c>
      <c r="F244" s="77">
        <v>0.97058653846153853</v>
      </c>
      <c r="G244" s="77">
        <v>0.27992596153846155</v>
      </c>
      <c r="H244" s="77">
        <v>0.11038744990370125</v>
      </c>
      <c r="I244" s="77">
        <v>0.28472749803151109</v>
      </c>
      <c r="J244" s="43">
        <v>1</v>
      </c>
      <c r="K244" s="43" t="s">
        <v>244</v>
      </c>
      <c r="L244" s="43" t="s">
        <v>353</v>
      </c>
      <c r="M244" s="43" t="s">
        <v>258</v>
      </c>
      <c r="N244" s="43" t="s">
        <v>1180</v>
      </c>
      <c r="O244" s="43">
        <v>2</v>
      </c>
      <c r="P244" s="43" t="s">
        <v>347</v>
      </c>
      <c r="Q244" s="77">
        <v>-3.2909070553348476</v>
      </c>
      <c r="R244" s="77">
        <v>-0.92941264282762148</v>
      </c>
      <c r="S244" s="43">
        <v>231</v>
      </c>
      <c r="T244" s="53">
        <v>0.28875000000000001</v>
      </c>
      <c r="U244" s="58">
        <f t="shared" si="9"/>
        <v>0</v>
      </c>
      <c r="V244" s="78">
        <f t="shared" si="10"/>
        <v>0.3151111114815035</v>
      </c>
      <c r="W244" s="73" t="str">
        <f t="shared" si="11"/>
        <v>OK</v>
      </c>
    </row>
    <row r="245" spans="1:23">
      <c r="A245" s="42" t="s">
        <v>581</v>
      </c>
      <c r="B245" s="77">
        <v>147</v>
      </c>
      <c r="C245" s="77">
        <v>1.1538461538461537</v>
      </c>
      <c r="D245" s="77">
        <v>0.75961538461538458</v>
      </c>
      <c r="E245" s="77">
        <v>1.5480769230769231</v>
      </c>
      <c r="F245" s="77">
        <v>0.97226826923076914</v>
      </c>
      <c r="G245" s="77">
        <v>0.43238461538461537</v>
      </c>
      <c r="H245" s="77">
        <v>0.65580717121846666</v>
      </c>
      <c r="I245" s="77">
        <v>0.73099950355821031</v>
      </c>
      <c r="J245" s="43">
        <v>1</v>
      </c>
      <c r="K245" s="43" t="s">
        <v>298</v>
      </c>
      <c r="L245" s="43" t="s">
        <v>353</v>
      </c>
      <c r="M245" s="43" t="s">
        <v>300</v>
      </c>
      <c r="N245" s="43" t="s">
        <v>1179</v>
      </c>
      <c r="O245" s="43">
        <v>1</v>
      </c>
      <c r="P245" s="43" t="s">
        <v>350</v>
      </c>
      <c r="Q245" s="77">
        <v>2.6670087334542969</v>
      </c>
      <c r="R245" s="77">
        <v>0.48213649289180865</v>
      </c>
      <c r="S245" s="43">
        <v>223</v>
      </c>
      <c r="T245" s="53">
        <v>0.27875</v>
      </c>
      <c r="U245" s="58">
        <f t="shared" si="9"/>
        <v>1</v>
      </c>
      <c r="V245" s="78">
        <f t="shared" si="10"/>
        <v>0.65631692426961918</v>
      </c>
      <c r="W245" s="73" t="str">
        <f t="shared" si="11"/>
        <v>OK</v>
      </c>
    </row>
    <row r="246" spans="1:23">
      <c r="A246" s="42" t="s">
        <v>582</v>
      </c>
      <c r="B246" s="77">
        <v>101.5</v>
      </c>
      <c r="C246" s="77">
        <v>0.86538461538461542</v>
      </c>
      <c r="D246" s="77">
        <v>0.39423076923076922</v>
      </c>
      <c r="E246" s="77">
        <v>0.90384615384615385</v>
      </c>
      <c r="F246" s="77">
        <v>0.97255384615384621</v>
      </c>
      <c r="G246" s="77">
        <v>0.24230961538461537</v>
      </c>
      <c r="H246" s="77">
        <v>0.39529731412736896</v>
      </c>
      <c r="I246" s="77">
        <v>0.44869860885519891</v>
      </c>
      <c r="J246" s="43">
        <v>0</v>
      </c>
      <c r="K246" s="43" t="s">
        <v>286</v>
      </c>
      <c r="L246" s="43" t="s">
        <v>349</v>
      </c>
      <c r="M246" s="43" t="s">
        <v>285</v>
      </c>
      <c r="N246" s="43" t="s">
        <v>1181</v>
      </c>
      <c r="O246" s="43">
        <v>0</v>
      </c>
      <c r="P246" s="43" t="s">
        <v>344</v>
      </c>
      <c r="Q246" s="77">
        <v>-0.7027900056844365</v>
      </c>
      <c r="R246" s="77">
        <v>-1.1188195887592212</v>
      </c>
      <c r="S246" s="43">
        <v>346</v>
      </c>
      <c r="T246" s="53">
        <v>0.4325</v>
      </c>
      <c r="U246" s="58">
        <f t="shared" si="9"/>
        <v>0</v>
      </c>
      <c r="V246" s="78">
        <f t="shared" si="10"/>
        <v>0.50191597016772183</v>
      </c>
      <c r="W246" s="73" t="str">
        <f t="shared" si="11"/>
        <v>OK</v>
      </c>
    </row>
    <row r="247" spans="1:23">
      <c r="A247" s="42" t="s">
        <v>583</v>
      </c>
      <c r="B247" s="77">
        <v>153</v>
      </c>
      <c r="C247" s="77">
        <v>1.3557692307692308</v>
      </c>
      <c r="D247" s="77">
        <v>0.91346153846153844</v>
      </c>
      <c r="E247" s="77">
        <v>1.8942307692307692</v>
      </c>
      <c r="F247" s="77">
        <v>0.97515673076923082</v>
      </c>
      <c r="G247" s="77">
        <v>0.51513846153846155</v>
      </c>
      <c r="H247" s="77">
        <v>0.79691353822342959</v>
      </c>
      <c r="I247" s="77">
        <v>0.89301206535316957</v>
      </c>
      <c r="J247" s="43">
        <v>1</v>
      </c>
      <c r="K247" s="43" t="s">
        <v>298</v>
      </c>
      <c r="L247" s="43" t="s">
        <v>349</v>
      </c>
      <c r="M247" s="43" t="s">
        <v>297</v>
      </c>
      <c r="N247" s="43" t="s">
        <v>1182</v>
      </c>
      <c r="O247" s="43">
        <v>1</v>
      </c>
      <c r="P247" s="43" t="s">
        <v>350</v>
      </c>
      <c r="Q247" s="77">
        <v>4.3096030091668158</v>
      </c>
      <c r="R247" s="77">
        <v>1.3771386303308402</v>
      </c>
      <c r="S247" s="43">
        <v>223</v>
      </c>
      <c r="T247" s="53">
        <v>0.27875</v>
      </c>
      <c r="U247" s="58">
        <f t="shared" si="9"/>
        <v>1</v>
      </c>
      <c r="V247" s="78">
        <f t="shared" si="10"/>
        <v>0.74773009642187882</v>
      </c>
      <c r="W247" s="73" t="str">
        <f t="shared" si="11"/>
        <v>OK</v>
      </c>
    </row>
    <row r="248" spans="1:23">
      <c r="A248" s="42" t="s">
        <v>584</v>
      </c>
      <c r="B248" s="77">
        <v>90.5</v>
      </c>
      <c r="C248" s="77">
        <v>0.5</v>
      </c>
      <c r="D248" s="77">
        <v>0.22115384615384615</v>
      </c>
      <c r="E248" s="77">
        <v>0.63461538461538458</v>
      </c>
      <c r="F248" s="77">
        <v>0.96842596153846161</v>
      </c>
      <c r="G248" s="77">
        <v>6.9026923076923069E-2</v>
      </c>
      <c r="H248" s="77">
        <v>0.2104029071435945</v>
      </c>
      <c r="I248" s="77">
        <v>0.26187484732674304</v>
      </c>
      <c r="J248" s="43">
        <v>1</v>
      </c>
      <c r="K248" s="43" t="s">
        <v>286</v>
      </c>
      <c r="L248" s="43" t="s">
        <v>343</v>
      </c>
      <c r="M248" s="43" t="s">
        <v>285</v>
      </c>
      <c r="N248" s="43" t="s">
        <v>1180</v>
      </c>
      <c r="O248" s="43">
        <v>2</v>
      </c>
      <c r="P248" s="43" t="s">
        <v>347</v>
      </c>
      <c r="Q248" s="77">
        <v>-2.6813479665435493</v>
      </c>
      <c r="R248" s="77">
        <v>-2.592323311914702</v>
      </c>
      <c r="S248" s="43">
        <v>231</v>
      </c>
      <c r="T248" s="53">
        <v>0.28875000000000001</v>
      </c>
      <c r="U248" s="58">
        <f t="shared" si="9"/>
        <v>0</v>
      </c>
      <c r="V248" s="78">
        <f t="shared" si="10"/>
        <v>0.40598703164340966</v>
      </c>
      <c r="W248" s="73" t="str">
        <f t="shared" si="11"/>
        <v>OK</v>
      </c>
    </row>
    <row r="249" spans="1:23">
      <c r="A249" s="42" t="s">
        <v>585</v>
      </c>
      <c r="B249" s="77">
        <v>132.5</v>
      </c>
      <c r="C249" s="77">
        <v>1.0096153846153846</v>
      </c>
      <c r="D249" s="77">
        <v>0.53846153846153844</v>
      </c>
      <c r="E249" s="77">
        <v>1.4326923076923077</v>
      </c>
      <c r="F249" s="77">
        <v>0.97363653846153853</v>
      </c>
      <c r="G249" s="77">
        <v>0.34433076923076922</v>
      </c>
      <c r="H249" s="77">
        <v>0.52212078834458553</v>
      </c>
      <c r="I249" s="77">
        <v>0.67524468801290061</v>
      </c>
      <c r="J249" s="43">
        <v>1</v>
      </c>
      <c r="K249" s="43" t="s">
        <v>244</v>
      </c>
      <c r="L249" s="43" t="s">
        <v>343</v>
      </c>
      <c r="M249" s="43" t="s">
        <v>261</v>
      </c>
      <c r="N249" s="43" t="s">
        <v>1179</v>
      </c>
      <c r="O249" s="43">
        <v>1</v>
      </c>
      <c r="P249" s="43" t="s">
        <v>350</v>
      </c>
      <c r="Q249" s="77">
        <v>1.3954325842116875</v>
      </c>
      <c r="R249" s="77">
        <v>-0.19217381860187954</v>
      </c>
      <c r="S249" s="43">
        <v>223</v>
      </c>
      <c r="T249" s="53">
        <v>0.27875</v>
      </c>
      <c r="U249" s="58">
        <f t="shared" si="9"/>
        <v>1</v>
      </c>
      <c r="V249" s="78">
        <f t="shared" si="10"/>
        <v>0.60144506885124138</v>
      </c>
      <c r="W249" s="73" t="str">
        <f t="shared" si="11"/>
        <v>OK</v>
      </c>
    </row>
    <row r="250" spans="1:23">
      <c r="A250" s="42" t="s">
        <v>586</v>
      </c>
      <c r="B250" s="77">
        <v>126</v>
      </c>
      <c r="C250" s="77">
        <v>1.1634615384615385</v>
      </c>
      <c r="D250" s="77">
        <v>0.625</v>
      </c>
      <c r="E250" s="77">
        <v>1.5576923076923077</v>
      </c>
      <c r="F250" s="77">
        <v>0.97233557692307693</v>
      </c>
      <c r="G250" s="77">
        <v>0.54795000000000005</v>
      </c>
      <c r="H250" s="77">
        <v>0.62909631833864388</v>
      </c>
      <c r="I250" s="77">
        <v>0.69589566142370018</v>
      </c>
      <c r="J250" s="43">
        <v>1</v>
      </c>
      <c r="K250" s="43" t="s">
        <v>276</v>
      </c>
      <c r="L250" s="43" t="s">
        <v>346</v>
      </c>
      <c r="M250" s="43" t="s">
        <v>279</v>
      </c>
      <c r="N250" s="43" t="s">
        <v>1179</v>
      </c>
      <c r="O250" s="43">
        <v>1</v>
      </c>
      <c r="P250" s="43" t="s">
        <v>350</v>
      </c>
      <c r="Q250" s="77">
        <v>2.0511301881375892</v>
      </c>
      <c r="R250" s="77">
        <v>1.3653344127657152</v>
      </c>
      <c r="S250" s="43">
        <v>223</v>
      </c>
      <c r="T250" s="53">
        <v>0.27875</v>
      </c>
      <c r="U250" s="58">
        <f t="shared" si="9"/>
        <v>1</v>
      </c>
      <c r="V250" s="78">
        <f t="shared" si="10"/>
        <v>0.60487454167949983</v>
      </c>
      <c r="W250" s="73" t="str">
        <f t="shared" si="11"/>
        <v>OK</v>
      </c>
    </row>
    <row r="251" spans="1:23">
      <c r="A251" s="42" t="s">
        <v>587</v>
      </c>
      <c r="B251" s="77">
        <v>78</v>
      </c>
      <c r="C251" s="77">
        <v>0.86538461538461542</v>
      </c>
      <c r="D251" s="77">
        <v>0.33653846153846156</v>
      </c>
      <c r="E251" s="77">
        <v>0.75</v>
      </c>
      <c r="F251" s="77">
        <v>0.96844519230769233</v>
      </c>
      <c r="G251" s="77">
        <v>0.41539615384615386</v>
      </c>
      <c r="H251" s="77">
        <v>0.46989898572846467</v>
      </c>
      <c r="I251" s="77">
        <v>0.31191103509899337</v>
      </c>
      <c r="J251" s="43">
        <v>1</v>
      </c>
      <c r="K251" s="43" t="s">
        <v>244</v>
      </c>
      <c r="L251" s="43" t="s">
        <v>343</v>
      </c>
      <c r="M251" s="43" t="s">
        <v>243</v>
      </c>
      <c r="N251" s="43" t="s">
        <v>1181</v>
      </c>
      <c r="O251" s="43">
        <v>2</v>
      </c>
      <c r="P251" s="43" t="s">
        <v>347</v>
      </c>
      <c r="Q251" s="77">
        <v>-1.4321506333906227</v>
      </c>
      <c r="R251" s="77">
        <v>4.2576828834244018E-2</v>
      </c>
      <c r="S251" s="43">
        <v>231</v>
      </c>
      <c r="T251" s="53">
        <v>0.28875000000000001</v>
      </c>
      <c r="U251" s="58">
        <f t="shared" si="9"/>
        <v>0</v>
      </c>
      <c r="V251" s="78">
        <f t="shared" si="10"/>
        <v>0.45117881564596862</v>
      </c>
      <c r="W251" s="73" t="str">
        <f t="shared" si="11"/>
        <v>OK</v>
      </c>
    </row>
    <row r="252" spans="1:23">
      <c r="A252" s="42" t="s">
        <v>588</v>
      </c>
      <c r="B252" s="77">
        <v>71.5</v>
      </c>
      <c r="C252" s="77">
        <v>0.59615384615384615</v>
      </c>
      <c r="D252" s="77">
        <v>0.27884615384615385</v>
      </c>
      <c r="E252" s="77">
        <v>0.99038461538461542</v>
      </c>
      <c r="F252" s="77">
        <v>0.96654423076923079</v>
      </c>
      <c r="G252" s="77">
        <v>0.51882115384615379</v>
      </c>
      <c r="H252" s="77">
        <v>0.25127773584433244</v>
      </c>
      <c r="I252" s="77">
        <v>0.46987107570135001</v>
      </c>
      <c r="J252" s="43">
        <v>1</v>
      </c>
      <c r="K252" s="43" t="s">
        <v>276</v>
      </c>
      <c r="L252" s="43" t="s">
        <v>343</v>
      </c>
      <c r="M252" s="43" t="s">
        <v>279</v>
      </c>
      <c r="N252" s="43" t="s">
        <v>1180</v>
      </c>
      <c r="O252" s="43">
        <v>2</v>
      </c>
      <c r="P252" s="43" t="s">
        <v>347</v>
      </c>
      <c r="Q252" s="77">
        <v>-1.8573686545724284</v>
      </c>
      <c r="R252" s="77">
        <v>0.9844022376879481</v>
      </c>
      <c r="S252" s="43">
        <v>231</v>
      </c>
      <c r="T252" s="53">
        <v>0.28875000000000001</v>
      </c>
      <c r="U252" s="58">
        <f t="shared" si="9"/>
        <v>0</v>
      </c>
      <c r="V252" s="78">
        <f t="shared" si="10"/>
        <v>0.37433101537881613</v>
      </c>
      <c r="W252" s="73" t="str">
        <f t="shared" si="11"/>
        <v>OK</v>
      </c>
    </row>
    <row r="253" spans="1:23">
      <c r="A253" s="42" t="s">
        <v>589</v>
      </c>
      <c r="B253" s="77">
        <v>94</v>
      </c>
      <c r="C253" s="77">
        <v>0.82692307692307687</v>
      </c>
      <c r="D253" s="77">
        <v>0.375</v>
      </c>
      <c r="E253" s="77">
        <v>1.1538461538461537</v>
      </c>
      <c r="F253" s="77">
        <v>0.97206346153846157</v>
      </c>
      <c r="G253" s="77">
        <v>0.36583173076923081</v>
      </c>
      <c r="H253" s="77">
        <v>0.38689147130159224</v>
      </c>
      <c r="I253" s="77">
        <v>0.63057198460310226</v>
      </c>
      <c r="J253" s="43">
        <v>1</v>
      </c>
      <c r="K253" s="43" t="s">
        <v>244</v>
      </c>
      <c r="L253" s="43" t="s">
        <v>349</v>
      </c>
      <c r="M253" s="43" t="s">
        <v>259</v>
      </c>
      <c r="N253" s="43" t="s">
        <v>1181</v>
      </c>
      <c r="O253" s="43">
        <v>0</v>
      </c>
      <c r="P253" s="43" t="s">
        <v>344</v>
      </c>
      <c r="Q253" s="77">
        <v>-0.27106273598047298</v>
      </c>
      <c r="R253" s="77">
        <v>4.3958895702784405E-2</v>
      </c>
      <c r="S253" s="43">
        <v>346</v>
      </c>
      <c r="T253" s="53">
        <v>0.4325</v>
      </c>
      <c r="U253" s="58">
        <f t="shared" si="9"/>
        <v>1</v>
      </c>
      <c r="V253" s="78">
        <f t="shared" si="10"/>
        <v>0.52181482477433949</v>
      </c>
      <c r="W253" s="73" t="str">
        <f t="shared" si="11"/>
        <v>OK</v>
      </c>
    </row>
    <row r="254" spans="1:23">
      <c r="A254" s="42" t="s">
        <v>590</v>
      </c>
      <c r="B254" s="77">
        <v>106.5</v>
      </c>
      <c r="C254" s="77">
        <v>0.82692307692307687</v>
      </c>
      <c r="D254" s="77">
        <v>0.27884615384615385</v>
      </c>
      <c r="E254" s="77">
        <v>0.80769230769230771</v>
      </c>
      <c r="F254" s="77">
        <v>0.97049134615384614</v>
      </c>
      <c r="G254" s="77">
        <v>0.44162500000000005</v>
      </c>
      <c r="H254" s="77">
        <v>0.42992806136551776</v>
      </c>
      <c r="I254" s="77">
        <v>0.39297574379345801</v>
      </c>
      <c r="J254" s="43">
        <v>1</v>
      </c>
      <c r="K254" s="43" t="s">
        <v>276</v>
      </c>
      <c r="L254" s="43" t="s">
        <v>353</v>
      </c>
      <c r="M254" s="43" t="s">
        <v>275</v>
      </c>
      <c r="N254" s="43" t="s">
        <v>1181</v>
      </c>
      <c r="O254" s="43">
        <v>0</v>
      </c>
      <c r="P254" s="43" t="s">
        <v>344</v>
      </c>
      <c r="Q254" s="77">
        <v>-1.1788509770500648</v>
      </c>
      <c r="R254" s="77">
        <v>2.9960958158323194E-2</v>
      </c>
      <c r="S254" s="43">
        <v>346</v>
      </c>
      <c r="T254" s="53">
        <v>0.4325</v>
      </c>
      <c r="U254" s="58">
        <f t="shared" si="9"/>
        <v>0</v>
      </c>
      <c r="V254" s="78">
        <f t="shared" si="10"/>
        <v>0.4509541007525204</v>
      </c>
      <c r="W254" s="73" t="str">
        <f t="shared" si="11"/>
        <v>OK</v>
      </c>
    </row>
    <row r="255" spans="1:23">
      <c r="A255" s="42" t="s">
        <v>591</v>
      </c>
      <c r="B255" s="77">
        <v>55.5</v>
      </c>
      <c r="C255" s="77">
        <v>0.43269230769230771</v>
      </c>
      <c r="D255" s="77">
        <v>0.22115384615384615</v>
      </c>
      <c r="E255" s="77">
        <v>0.63461538461538458</v>
      </c>
      <c r="F255" s="77">
        <v>0.96963653846153852</v>
      </c>
      <c r="G255" s="77">
        <v>0.63248653846153846</v>
      </c>
      <c r="H255" s="77">
        <v>0.19776230281462895</v>
      </c>
      <c r="I255" s="77">
        <v>0.32936413203598608</v>
      </c>
      <c r="J255" s="43">
        <v>1</v>
      </c>
      <c r="K255" s="43" t="s">
        <v>281</v>
      </c>
      <c r="L255" s="43" t="s">
        <v>369</v>
      </c>
      <c r="M255" s="43" t="s">
        <v>283</v>
      </c>
      <c r="N255" s="43" t="s">
        <v>1180</v>
      </c>
      <c r="O255" s="43">
        <v>2</v>
      </c>
      <c r="P255" s="43" t="s">
        <v>347</v>
      </c>
      <c r="Q255" s="77">
        <v>-3.2241788369615154</v>
      </c>
      <c r="R255" s="77">
        <v>1.5619069206181526</v>
      </c>
      <c r="S255" s="43">
        <v>231</v>
      </c>
      <c r="T255" s="53">
        <v>0.28875000000000001</v>
      </c>
      <c r="U255" s="58">
        <f t="shared" si="9"/>
        <v>0</v>
      </c>
      <c r="V255" s="78">
        <f t="shared" si="10"/>
        <v>0.27968064126199421</v>
      </c>
      <c r="W255" s="73" t="str">
        <f t="shared" si="11"/>
        <v>OK</v>
      </c>
    </row>
    <row r="256" spans="1:23">
      <c r="A256" s="42" t="s">
        <v>592</v>
      </c>
      <c r="B256" s="77">
        <v>104.5</v>
      </c>
      <c r="C256" s="77">
        <v>0.75961538461538458</v>
      </c>
      <c r="D256" s="77">
        <v>0.25</v>
      </c>
      <c r="E256" s="77">
        <v>1.0480769230769231</v>
      </c>
      <c r="F256" s="77">
        <v>0.96778269230769232</v>
      </c>
      <c r="G256" s="77">
        <v>0.26232788461538459</v>
      </c>
      <c r="H256" s="77">
        <v>0.35566555208578254</v>
      </c>
      <c r="I256" s="77">
        <v>0.51738140361272933</v>
      </c>
      <c r="J256" s="43">
        <v>0</v>
      </c>
      <c r="K256" s="43" t="s">
        <v>286</v>
      </c>
      <c r="L256" s="43" t="s">
        <v>343</v>
      </c>
      <c r="M256" s="43" t="s">
        <v>287</v>
      </c>
      <c r="N256" s="43" t="s">
        <v>1181</v>
      </c>
      <c r="O256" s="43">
        <v>0</v>
      </c>
      <c r="P256" s="43" t="s">
        <v>344</v>
      </c>
      <c r="Q256" s="77">
        <v>-0.89273578006131826</v>
      </c>
      <c r="R256" s="77">
        <v>-0.95707242969632067</v>
      </c>
      <c r="S256" s="43">
        <v>346</v>
      </c>
      <c r="T256" s="53">
        <v>0.4325</v>
      </c>
      <c r="U256" s="58">
        <f t="shared" si="9"/>
        <v>0</v>
      </c>
      <c r="V256" s="78">
        <f t="shared" si="10"/>
        <v>0.49968194836857482</v>
      </c>
      <c r="W256" s="73" t="str">
        <f t="shared" si="11"/>
        <v>OK</v>
      </c>
    </row>
    <row r="257" spans="1:23">
      <c r="A257" s="42" t="s">
        <v>593</v>
      </c>
      <c r="B257" s="77">
        <v>188.5</v>
      </c>
      <c r="C257" s="77">
        <v>1.25</v>
      </c>
      <c r="D257" s="77">
        <v>0.53846153846153844</v>
      </c>
      <c r="E257" s="77">
        <v>1.0673076923076923</v>
      </c>
      <c r="F257" s="77">
        <v>0.96981153846153845</v>
      </c>
      <c r="G257" s="77">
        <v>0.52947980769230774</v>
      </c>
      <c r="H257" s="77">
        <v>0.87283326006995743</v>
      </c>
      <c r="I257" s="77">
        <v>0.4747610645454855</v>
      </c>
      <c r="J257" s="43">
        <v>1</v>
      </c>
      <c r="K257" s="43" t="s">
        <v>276</v>
      </c>
      <c r="L257" s="43" t="s">
        <v>353</v>
      </c>
      <c r="M257" s="43" t="s">
        <v>277</v>
      </c>
      <c r="N257" s="43" t="s">
        <v>1182</v>
      </c>
      <c r="O257" s="43">
        <v>1</v>
      </c>
      <c r="P257" s="43" t="s">
        <v>350</v>
      </c>
      <c r="Q257" s="77">
        <v>2.0555289940117487</v>
      </c>
      <c r="R257" s="77">
        <v>0.23815572081957662</v>
      </c>
      <c r="S257" s="43">
        <v>223</v>
      </c>
      <c r="T257" s="53">
        <v>0.27875</v>
      </c>
      <c r="U257" s="58">
        <f t="shared" si="9"/>
        <v>0</v>
      </c>
      <c r="V257" s="78">
        <f t="shared" si="10"/>
        <v>0.65283333447204961</v>
      </c>
      <c r="W257" s="73" t="str">
        <f t="shared" si="11"/>
        <v>OK</v>
      </c>
    </row>
    <row r="258" spans="1:23">
      <c r="A258" s="42" t="s">
        <v>594</v>
      </c>
      <c r="B258" s="77">
        <v>95.5</v>
      </c>
      <c r="C258" s="77">
        <v>0.67307692307692313</v>
      </c>
      <c r="D258" s="77">
        <v>0.33653846153846156</v>
      </c>
      <c r="E258" s="77">
        <v>1.2692307692307692</v>
      </c>
      <c r="F258" s="77">
        <v>0.96847692307692301</v>
      </c>
      <c r="G258" s="77">
        <v>0.37332307692307692</v>
      </c>
      <c r="H258" s="77">
        <v>0.42879927569898479</v>
      </c>
      <c r="I258" s="77">
        <v>0.49882529776371559</v>
      </c>
      <c r="J258" s="43">
        <v>0</v>
      </c>
      <c r="K258" s="43" t="s">
        <v>244</v>
      </c>
      <c r="L258" s="43" t="s">
        <v>343</v>
      </c>
      <c r="M258" s="43" t="s">
        <v>260</v>
      </c>
      <c r="N258" s="43" t="s">
        <v>1181</v>
      </c>
      <c r="O258" s="43">
        <v>0</v>
      </c>
      <c r="P258" s="43" t="s">
        <v>344</v>
      </c>
      <c r="Q258" s="77">
        <v>-0.60957622636106412</v>
      </c>
      <c r="R258" s="77">
        <v>-1.9497422168549262E-2</v>
      </c>
      <c r="S258" s="43">
        <v>346</v>
      </c>
      <c r="T258" s="53">
        <v>0.4325</v>
      </c>
      <c r="U258" s="58">
        <f t="shared" si="9"/>
        <v>0</v>
      </c>
      <c r="V258" s="78">
        <f t="shared" si="10"/>
        <v>0.49927649416288866</v>
      </c>
      <c r="W258" s="73" t="str">
        <f t="shared" si="11"/>
        <v>OK</v>
      </c>
    </row>
    <row r="259" spans="1:23">
      <c r="A259" s="42" t="s">
        <v>595</v>
      </c>
      <c r="B259" s="77">
        <v>107</v>
      </c>
      <c r="C259" s="77">
        <v>0.99038461538461542</v>
      </c>
      <c r="D259" s="77">
        <v>0.31730769230769229</v>
      </c>
      <c r="E259" s="77">
        <v>0.94230769230769229</v>
      </c>
      <c r="F259" s="77">
        <v>0.96888846153846153</v>
      </c>
      <c r="G259" s="77">
        <v>0.52816249999999998</v>
      </c>
      <c r="H259" s="77">
        <v>0.58363643574204849</v>
      </c>
      <c r="I259" s="77">
        <v>0.32854516466115208</v>
      </c>
      <c r="J259" s="43">
        <v>1</v>
      </c>
      <c r="K259" s="43" t="s">
        <v>303</v>
      </c>
      <c r="L259" s="43" t="s">
        <v>346</v>
      </c>
      <c r="M259" s="43" t="s">
        <v>305</v>
      </c>
      <c r="N259" s="43" t="s">
        <v>1179</v>
      </c>
      <c r="O259" s="43">
        <v>0</v>
      </c>
      <c r="P259" s="43" t="s">
        <v>344</v>
      </c>
      <c r="Q259" s="77">
        <v>-0.56362068095124251</v>
      </c>
      <c r="R259" s="77">
        <v>0.6477083212125524</v>
      </c>
      <c r="S259" s="43">
        <v>346</v>
      </c>
      <c r="T259" s="53">
        <v>0.4325</v>
      </c>
      <c r="U259" s="58">
        <f t="shared" si="9"/>
        <v>0</v>
      </c>
      <c r="V259" s="78">
        <f t="shared" si="10"/>
        <v>0.47915932048226739</v>
      </c>
      <c r="W259" s="73" t="str">
        <f t="shared" si="11"/>
        <v>OK</v>
      </c>
    </row>
    <row r="260" spans="1:23">
      <c r="A260" s="42" t="s">
        <v>596</v>
      </c>
      <c r="B260" s="77">
        <v>138</v>
      </c>
      <c r="C260" s="77">
        <v>1.1057692307692308</v>
      </c>
      <c r="D260" s="77">
        <v>0.42307692307692307</v>
      </c>
      <c r="E260" s="77">
        <v>0.90384615384615385</v>
      </c>
      <c r="F260" s="77">
        <v>0.97186538461538463</v>
      </c>
      <c r="G260" s="77">
        <v>0.39114423076923077</v>
      </c>
      <c r="H260" s="77">
        <v>0.72910692433741175</v>
      </c>
      <c r="I260" s="77">
        <v>0.32258828279920926</v>
      </c>
      <c r="J260" s="43">
        <v>1</v>
      </c>
      <c r="K260" s="43" t="s">
        <v>244</v>
      </c>
      <c r="L260" s="43" t="s">
        <v>346</v>
      </c>
      <c r="M260" s="43" t="s">
        <v>243</v>
      </c>
      <c r="N260" s="43" t="s">
        <v>1182</v>
      </c>
      <c r="O260" s="43">
        <v>0</v>
      </c>
      <c r="P260" s="43" t="s">
        <v>344</v>
      </c>
      <c r="Q260" s="77">
        <v>0.39261675944281837</v>
      </c>
      <c r="R260" s="77">
        <v>-0.51349557379609534</v>
      </c>
      <c r="S260" s="43">
        <v>346</v>
      </c>
      <c r="T260" s="53">
        <v>0.4325</v>
      </c>
      <c r="U260" s="58">
        <f t="shared" si="9"/>
        <v>0</v>
      </c>
      <c r="V260" s="78">
        <f t="shared" si="10"/>
        <v>0.57708854309929036</v>
      </c>
      <c r="W260" s="73" t="str">
        <f t="shared" si="11"/>
        <v>OK</v>
      </c>
    </row>
    <row r="261" spans="1:23">
      <c r="A261" s="42" t="s">
        <v>597</v>
      </c>
      <c r="B261" s="77">
        <v>103.5</v>
      </c>
      <c r="C261" s="77">
        <v>0.76923076923076927</v>
      </c>
      <c r="D261" s="77">
        <v>0.48076923076923078</v>
      </c>
      <c r="E261" s="77">
        <v>1.1442307692307692</v>
      </c>
      <c r="F261" s="77">
        <v>0.9707134615384615</v>
      </c>
      <c r="G261" s="77">
        <v>0.1705576923076923</v>
      </c>
      <c r="H261" s="77">
        <v>0.45096123090651669</v>
      </c>
      <c r="I261" s="77">
        <v>0.53770875602027024</v>
      </c>
      <c r="J261" s="43">
        <v>1</v>
      </c>
      <c r="K261" s="43" t="s">
        <v>286</v>
      </c>
      <c r="L261" s="43" t="s">
        <v>343</v>
      </c>
      <c r="M261" s="43" t="s">
        <v>287</v>
      </c>
      <c r="N261" s="43" t="s">
        <v>1181</v>
      </c>
      <c r="O261" s="43">
        <v>0</v>
      </c>
      <c r="P261" s="43" t="s">
        <v>344</v>
      </c>
      <c r="Q261" s="77">
        <v>-5.3066003001772666E-2</v>
      </c>
      <c r="R261" s="77">
        <v>-1.4024698720233899</v>
      </c>
      <c r="S261" s="43">
        <v>346</v>
      </c>
      <c r="T261" s="53">
        <v>0.4325</v>
      </c>
      <c r="U261" s="58">
        <f t="shared" si="9"/>
        <v>0</v>
      </c>
      <c r="V261" s="78">
        <f t="shared" si="10"/>
        <v>0.57160575763709054</v>
      </c>
      <c r="W261" s="73" t="str">
        <f t="shared" si="11"/>
        <v>OK</v>
      </c>
    </row>
    <row r="262" spans="1:23">
      <c r="A262" s="42" t="s">
        <v>598</v>
      </c>
      <c r="B262" s="77">
        <v>74.5</v>
      </c>
      <c r="C262" s="77">
        <v>0.63461538461538458</v>
      </c>
      <c r="D262" s="77">
        <v>0.25</v>
      </c>
      <c r="E262" s="77">
        <v>0.96153846153846156</v>
      </c>
      <c r="F262" s="77">
        <v>0.97169807692307697</v>
      </c>
      <c r="G262" s="77">
        <v>0.45289423076923074</v>
      </c>
      <c r="H262" s="77">
        <v>0.38128169393407818</v>
      </c>
      <c r="I262" s="77">
        <v>0.45990067293649312</v>
      </c>
      <c r="J262" s="43">
        <v>1</v>
      </c>
      <c r="K262" s="43" t="s">
        <v>295</v>
      </c>
      <c r="L262" s="43" t="s">
        <v>353</v>
      </c>
      <c r="M262" s="43" t="s">
        <v>296</v>
      </c>
      <c r="N262" s="43" t="s">
        <v>1181</v>
      </c>
      <c r="O262" s="43">
        <v>2</v>
      </c>
      <c r="P262" s="43" t="s">
        <v>347</v>
      </c>
      <c r="Q262" s="77">
        <v>-1.6145109726447071</v>
      </c>
      <c r="R262" s="77">
        <v>0.4911775910720525</v>
      </c>
      <c r="S262" s="43">
        <v>231</v>
      </c>
      <c r="T262" s="53">
        <v>0.28875000000000001</v>
      </c>
      <c r="U262" s="58">
        <f t="shared" si="9"/>
        <v>0</v>
      </c>
      <c r="V262" s="78">
        <f t="shared" si="10"/>
        <v>0.44632340645897545</v>
      </c>
      <c r="W262" s="73" t="str">
        <f t="shared" si="11"/>
        <v>OK</v>
      </c>
    </row>
    <row r="263" spans="1:23">
      <c r="A263" s="42" t="s">
        <v>599</v>
      </c>
      <c r="B263" s="77">
        <v>109.5</v>
      </c>
      <c r="C263" s="77">
        <v>0.89423076923076927</v>
      </c>
      <c r="D263" s="77">
        <v>0.34615384615384615</v>
      </c>
      <c r="E263" s="77">
        <v>1.0865384615384615</v>
      </c>
      <c r="F263" s="77">
        <v>0.96761057692307695</v>
      </c>
      <c r="G263" s="77">
        <v>0.49932980769230773</v>
      </c>
      <c r="H263" s="77">
        <v>0.54823019943404561</v>
      </c>
      <c r="I263" s="77">
        <v>0.4812419898903153</v>
      </c>
      <c r="J263" s="43">
        <v>1</v>
      </c>
      <c r="K263" s="43" t="s">
        <v>298</v>
      </c>
      <c r="L263" s="43" t="s">
        <v>343</v>
      </c>
      <c r="M263" s="43" t="s">
        <v>299</v>
      </c>
      <c r="N263" s="43" t="s">
        <v>1179</v>
      </c>
      <c r="O263" s="43">
        <v>0</v>
      </c>
      <c r="P263" s="43" t="s">
        <v>344</v>
      </c>
      <c r="Q263" s="77">
        <v>-0.20138547470347726</v>
      </c>
      <c r="R263" s="77">
        <v>0.63537927930489491</v>
      </c>
      <c r="S263" s="43">
        <v>346</v>
      </c>
      <c r="T263" s="53">
        <v>0.4325</v>
      </c>
      <c r="U263" s="58">
        <f t="shared" si="9"/>
        <v>0</v>
      </c>
      <c r="V263" s="78">
        <f t="shared" si="10"/>
        <v>0.51624373478933816</v>
      </c>
      <c r="W263" s="73" t="str">
        <f t="shared" si="11"/>
        <v>OK</v>
      </c>
    </row>
    <row r="264" spans="1:23">
      <c r="A264" s="42" t="s">
        <v>600</v>
      </c>
      <c r="B264" s="77">
        <v>141</v>
      </c>
      <c r="C264" s="77">
        <v>1.0673076923076923</v>
      </c>
      <c r="D264" s="77">
        <v>0.51923076923076927</v>
      </c>
      <c r="E264" s="77">
        <v>1.2211538461538463</v>
      </c>
      <c r="F264" s="77">
        <v>0.9705259615384616</v>
      </c>
      <c r="G264" s="77">
        <v>0.36844903846153848</v>
      </c>
      <c r="H264" s="77">
        <v>0.67860199543566502</v>
      </c>
      <c r="I264" s="77">
        <v>0.4857127379840912</v>
      </c>
      <c r="J264" s="43">
        <v>1</v>
      </c>
      <c r="K264" s="43" t="s">
        <v>276</v>
      </c>
      <c r="L264" s="43" t="s">
        <v>369</v>
      </c>
      <c r="M264" s="43" t="s">
        <v>279</v>
      </c>
      <c r="N264" s="43" t="s">
        <v>1182</v>
      </c>
      <c r="O264" s="43">
        <v>0</v>
      </c>
      <c r="P264" s="43" t="s">
        <v>344</v>
      </c>
      <c r="Q264" s="77">
        <v>1.1792494410778933</v>
      </c>
      <c r="R264" s="77">
        <v>-0.36961936636779047</v>
      </c>
      <c r="S264" s="43">
        <v>346</v>
      </c>
      <c r="T264" s="53">
        <v>0.4325</v>
      </c>
      <c r="U264" s="58">
        <f t="shared" si="9"/>
        <v>0</v>
      </c>
      <c r="V264" s="78">
        <f t="shared" si="10"/>
        <v>0.60897245972589198</v>
      </c>
      <c r="W264" s="73" t="str">
        <f t="shared" si="11"/>
        <v>OK</v>
      </c>
    </row>
    <row r="265" spans="1:23">
      <c r="A265" s="42" t="s">
        <v>601</v>
      </c>
      <c r="B265" s="77">
        <v>53.5</v>
      </c>
      <c r="C265" s="77">
        <v>0.45192307692307693</v>
      </c>
      <c r="D265" s="77">
        <v>0.14423076923076922</v>
      </c>
      <c r="E265" s="77">
        <v>1.0192307692307692</v>
      </c>
      <c r="F265" s="77">
        <v>0.9714394230769231</v>
      </c>
      <c r="G265" s="77">
        <v>0.4742336538461539</v>
      </c>
      <c r="H265" s="77">
        <v>8.5153739829227998E-2</v>
      </c>
      <c r="I265" s="77">
        <v>0.43880426298688563</v>
      </c>
      <c r="J265" s="43">
        <v>1</v>
      </c>
      <c r="K265" s="43" t="s">
        <v>286</v>
      </c>
      <c r="L265" s="43" t="s">
        <v>369</v>
      </c>
      <c r="M265" s="43" t="s">
        <v>292</v>
      </c>
      <c r="N265" s="43" t="s">
        <v>1180</v>
      </c>
      <c r="O265" s="43">
        <v>2</v>
      </c>
      <c r="P265" s="43" t="s">
        <v>347</v>
      </c>
      <c r="Q265" s="77">
        <v>-2.843324924656851</v>
      </c>
      <c r="R265" s="77">
        <v>0.75429540601835532</v>
      </c>
      <c r="S265" s="43">
        <v>231</v>
      </c>
      <c r="T265" s="53">
        <v>0.28875000000000001</v>
      </c>
      <c r="U265" s="58">
        <f t="shared" si="9"/>
        <v>0</v>
      </c>
      <c r="V265" s="78">
        <f t="shared" si="10"/>
        <v>0.30140204835767981</v>
      </c>
      <c r="W265" s="73" t="str">
        <f t="shared" si="11"/>
        <v>OK</v>
      </c>
    </row>
    <row r="266" spans="1:23">
      <c r="A266" s="42" t="s">
        <v>602</v>
      </c>
      <c r="B266" s="77">
        <v>82</v>
      </c>
      <c r="C266" s="77">
        <v>0.76923076923076927</v>
      </c>
      <c r="D266" s="77">
        <v>0.21153846153846154</v>
      </c>
      <c r="E266" s="77">
        <v>0.60576923076923073</v>
      </c>
      <c r="F266" s="77">
        <v>0.96831346153846154</v>
      </c>
      <c r="G266" s="77">
        <v>0.42809615384615385</v>
      </c>
      <c r="H266" s="77">
        <v>0.4145525897322323</v>
      </c>
      <c r="I266" s="77">
        <v>8.726503616263398E-2</v>
      </c>
      <c r="J266" s="43">
        <v>1</v>
      </c>
      <c r="K266" s="43" t="s">
        <v>286</v>
      </c>
      <c r="L266" s="43" t="s">
        <v>369</v>
      </c>
      <c r="M266" s="43" t="s">
        <v>292</v>
      </c>
      <c r="N266" s="43" t="s">
        <v>1181</v>
      </c>
      <c r="O266" s="43">
        <v>2</v>
      </c>
      <c r="P266" s="43" t="s">
        <v>347</v>
      </c>
      <c r="Q266" s="77">
        <v>-2.5174729253848818</v>
      </c>
      <c r="R266" s="77">
        <v>-0.24303464091204532</v>
      </c>
      <c r="S266" s="43">
        <v>231</v>
      </c>
      <c r="T266" s="53">
        <v>0.28875000000000001</v>
      </c>
      <c r="U266" s="58">
        <f t="shared" si="9"/>
        <v>0</v>
      </c>
      <c r="V266" s="78">
        <f t="shared" si="10"/>
        <v>0.35570413776675625</v>
      </c>
      <c r="W266" s="73" t="str">
        <f t="shared" si="11"/>
        <v>OK</v>
      </c>
    </row>
    <row r="267" spans="1:23">
      <c r="A267" s="42" t="s">
        <v>603</v>
      </c>
      <c r="B267" s="77">
        <v>153</v>
      </c>
      <c r="C267" s="77">
        <v>1.2692307692307692</v>
      </c>
      <c r="D267" s="77">
        <v>0.72115384615384615</v>
      </c>
      <c r="E267" s="77">
        <v>1.0384615384615385</v>
      </c>
      <c r="F267" s="77">
        <v>0.96942403846153846</v>
      </c>
      <c r="G267" s="77">
        <v>0.34272115384615387</v>
      </c>
      <c r="H267" s="77">
        <v>0.65210086323947702</v>
      </c>
      <c r="I267" s="77">
        <v>0.59271043224798114</v>
      </c>
      <c r="J267" s="43">
        <v>1</v>
      </c>
      <c r="K267" s="43" t="s">
        <v>244</v>
      </c>
      <c r="L267" s="43" t="s">
        <v>349</v>
      </c>
      <c r="M267" s="43" t="s">
        <v>257</v>
      </c>
      <c r="N267" s="43" t="s">
        <v>1179</v>
      </c>
      <c r="O267" s="43">
        <v>1</v>
      </c>
      <c r="P267" s="43" t="s">
        <v>350</v>
      </c>
      <c r="Q267" s="77">
        <v>1.9573961199468328</v>
      </c>
      <c r="R267" s="77">
        <v>-0.53092379405601209</v>
      </c>
      <c r="S267" s="43">
        <v>223</v>
      </c>
      <c r="T267" s="53">
        <v>0.27875</v>
      </c>
      <c r="U267" s="58">
        <f t="shared" si="9"/>
        <v>0</v>
      </c>
      <c r="V267" s="78">
        <f t="shared" si="10"/>
        <v>0.6355782296706205</v>
      </c>
      <c r="W267" s="73" t="str">
        <f t="shared" si="11"/>
        <v>OK</v>
      </c>
    </row>
    <row r="268" spans="1:23">
      <c r="A268" s="42" t="s">
        <v>604</v>
      </c>
      <c r="B268" s="77">
        <v>89</v>
      </c>
      <c r="C268" s="77">
        <v>0.66346153846153844</v>
      </c>
      <c r="D268" s="77">
        <v>0.16346153846153846</v>
      </c>
      <c r="E268" s="77">
        <v>0.55769230769230771</v>
      </c>
      <c r="F268" s="77">
        <v>0.96783365384615394</v>
      </c>
      <c r="G268" s="77">
        <v>0.42969134615384613</v>
      </c>
      <c r="H268" s="77">
        <v>0.49476827255278288</v>
      </c>
      <c r="I268" s="77">
        <v>0.34249741277601264</v>
      </c>
      <c r="J268" s="43">
        <v>0</v>
      </c>
      <c r="K268" s="43" t="s">
        <v>244</v>
      </c>
      <c r="L268" s="43" t="s">
        <v>343</v>
      </c>
      <c r="M268" s="43" t="s">
        <v>260</v>
      </c>
      <c r="N268" s="43" t="s">
        <v>1179</v>
      </c>
      <c r="O268" s="43">
        <v>2</v>
      </c>
      <c r="P268" s="43" t="s">
        <v>347</v>
      </c>
      <c r="Q268" s="77">
        <v>-2.1009524697202262</v>
      </c>
      <c r="R268" s="77">
        <v>-0.1103847990410029</v>
      </c>
      <c r="S268" s="43">
        <v>231</v>
      </c>
      <c r="T268" s="53">
        <v>0.28875000000000001</v>
      </c>
      <c r="U268" s="58">
        <f t="shared" si="9"/>
        <v>0</v>
      </c>
      <c r="V268" s="78">
        <f t="shared" si="10"/>
        <v>0.46797210994309457</v>
      </c>
      <c r="W268" s="73" t="str">
        <f t="shared" si="11"/>
        <v>OK</v>
      </c>
    </row>
    <row r="269" spans="1:23">
      <c r="A269" s="42" t="s">
        <v>605</v>
      </c>
      <c r="B269" s="77">
        <v>131.5</v>
      </c>
      <c r="C269" s="77">
        <v>1.2211538461538463</v>
      </c>
      <c r="D269" s="77">
        <v>0.71153846153846156</v>
      </c>
      <c r="E269" s="77">
        <v>1.5865384615384615</v>
      </c>
      <c r="F269" s="77">
        <v>0.97133653846153856</v>
      </c>
      <c r="G269" s="77">
        <v>0.37890096153846159</v>
      </c>
      <c r="H269" s="77">
        <v>0.63815703848872474</v>
      </c>
      <c r="I269" s="77">
        <v>0.71570227636893491</v>
      </c>
      <c r="J269" s="43">
        <v>0</v>
      </c>
      <c r="K269" s="43" t="s">
        <v>286</v>
      </c>
      <c r="L269" s="43" t="s">
        <v>353</v>
      </c>
      <c r="M269" s="43" t="s">
        <v>290</v>
      </c>
      <c r="N269" s="43" t="s">
        <v>1179</v>
      </c>
      <c r="O269" s="43">
        <v>1</v>
      </c>
      <c r="P269" s="43" t="s">
        <v>350</v>
      </c>
      <c r="Q269" s="77">
        <v>2.5193676730875563</v>
      </c>
      <c r="R269" s="77">
        <v>0.25377737238527737</v>
      </c>
      <c r="S269" s="43">
        <v>223</v>
      </c>
      <c r="T269" s="53">
        <v>0.27875</v>
      </c>
      <c r="U269" s="58">
        <f t="shared" si="9"/>
        <v>0</v>
      </c>
      <c r="V269" s="78">
        <f t="shared" si="10"/>
        <v>0.65715610984599115</v>
      </c>
      <c r="W269" s="73" t="str">
        <f t="shared" si="11"/>
        <v>CONSENT LIMIT</v>
      </c>
    </row>
    <row r="270" spans="1:23">
      <c r="A270" s="42" t="s">
        <v>606</v>
      </c>
      <c r="B270" s="77">
        <v>131.5</v>
      </c>
      <c r="C270" s="77">
        <v>1.0576923076923077</v>
      </c>
      <c r="D270" s="77">
        <v>0.53846153846153844</v>
      </c>
      <c r="E270" s="77">
        <v>1.2019230769230769</v>
      </c>
      <c r="F270" s="77">
        <v>0.97259230769230776</v>
      </c>
      <c r="G270" s="77">
        <v>0.44310769230769231</v>
      </c>
      <c r="H270" s="77">
        <v>0.59374016242732397</v>
      </c>
      <c r="I270" s="77">
        <v>0.52617213978373101</v>
      </c>
      <c r="J270" s="43">
        <v>1</v>
      </c>
      <c r="K270" s="43" t="s">
        <v>298</v>
      </c>
      <c r="L270" s="43" t="s">
        <v>349</v>
      </c>
      <c r="M270" s="43" t="s">
        <v>301</v>
      </c>
      <c r="N270" s="43" t="s">
        <v>1179</v>
      </c>
      <c r="O270" s="43">
        <v>0</v>
      </c>
      <c r="P270" s="43" t="s">
        <v>344</v>
      </c>
      <c r="Q270" s="77">
        <v>0.98036227318032243</v>
      </c>
      <c r="R270" s="77">
        <v>0.24924299218184182</v>
      </c>
      <c r="S270" s="43">
        <v>346</v>
      </c>
      <c r="T270" s="53">
        <v>0.4325</v>
      </c>
      <c r="U270" s="58">
        <f t="shared" ref="U270:U333" si="12">--AND(J270=1,I270&gt;=0.6)</f>
        <v>0</v>
      </c>
      <c r="V270" s="78">
        <f t="shared" ref="V270:V333" si="13">0.45*H270+0.3*I270+0.25*(1-G270)</f>
        <v>0.56425779195049197</v>
      </c>
      <c r="W270" s="73" t="str">
        <f t="shared" ref="W270:W333" si="14">IF(AND(P270="High-potential omnichannel",J270=0),"CONSENT LIMIT",IF(OR(H270&lt;0,H270&gt;1,I270&lt;0,I270&gt;1),"DATA REVIEW","OK"))</f>
        <v>OK</v>
      </c>
    </row>
    <row r="271" spans="1:23">
      <c r="A271" s="42" t="s">
        <v>607</v>
      </c>
      <c r="B271" s="77">
        <v>134</v>
      </c>
      <c r="C271" s="77">
        <v>0.89423076923076927</v>
      </c>
      <c r="D271" s="77">
        <v>0.41346153846153844</v>
      </c>
      <c r="E271" s="77">
        <v>1.0480769230769231</v>
      </c>
      <c r="F271" s="77">
        <v>0.96775961538461541</v>
      </c>
      <c r="G271" s="77">
        <v>0.32951153846153847</v>
      </c>
      <c r="H271" s="77">
        <v>0.6298153093459965</v>
      </c>
      <c r="I271" s="77">
        <v>0.59956108012510057</v>
      </c>
      <c r="J271" s="43">
        <v>0</v>
      </c>
      <c r="K271" s="43" t="s">
        <v>244</v>
      </c>
      <c r="L271" s="43" t="s">
        <v>349</v>
      </c>
      <c r="M271" s="43" t="s">
        <v>260</v>
      </c>
      <c r="N271" s="43" t="s">
        <v>1179</v>
      </c>
      <c r="O271" s="43">
        <v>0</v>
      </c>
      <c r="P271" s="43" t="s">
        <v>344</v>
      </c>
      <c r="Q271" s="77">
        <v>0.58193465887386431</v>
      </c>
      <c r="R271" s="77">
        <v>-0.60415893740229321</v>
      </c>
      <c r="S271" s="43">
        <v>346</v>
      </c>
      <c r="T271" s="53">
        <v>0.4325</v>
      </c>
      <c r="U271" s="58">
        <f t="shared" si="12"/>
        <v>0</v>
      </c>
      <c r="V271" s="78">
        <f t="shared" si="13"/>
        <v>0.63090732862784393</v>
      </c>
      <c r="W271" s="73" t="str">
        <f t="shared" si="14"/>
        <v>OK</v>
      </c>
    </row>
    <row r="272" spans="1:23">
      <c r="A272" s="42" t="s">
        <v>608</v>
      </c>
      <c r="B272" s="77">
        <v>94.5</v>
      </c>
      <c r="C272" s="77">
        <v>1.0288461538461537</v>
      </c>
      <c r="D272" s="77">
        <v>0.5</v>
      </c>
      <c r="E272" s="77">
        <v>1.0961538461538463</v>
      </c>
      <c r="F272" s="77">
        <v>0.96858076923076919</v>
      </c>
      <c r="G272" s="77">
        <v>0.59245865384615393</v>
      </c>
      <c r="H272" s="77">
        <v>0.62313290254102638</v>
      </c>
      <c r="I272" s="77">
        <v>0.53166791074127828</v>
      </c>
      <c r="J272" s="43">
        <v>1</v>
      </c>
      <c r="K272" s="43" t="s">
        <v>266</v>
      </c>
      <c r="L272" s="43" t="s">
        <v>343</v>
      </c>
      <c r="M272" s="43" t="s">
        <v>268</v>
      </c>
      <c r="N272" s="43" t="s">
        <v>1179</v>
      </c>
      <c r="O272" s="43">
        <v>0</v>
      </c>
      <c r="P272" s="43" t="s">
        <v>344</v>
      </c>
      <c r="Q272" s="77">
        <v>0.37922696435018849</v>
      </c>
      <c r="R272" s="77">
        <v>1.528543105759814</v>
      </c>
      <c r="S272" s="43">
        <v>346</v>
      </c>
      <c r="T272" s="53">
        <v>0.4325</v>
      </c>
      <c r="U272" s="58">
        <f t="shared" si="12"/>
        <v>0</v>
      </c>
      <c r="V272" s="78">
        <f t="shared" si="13"/>
        <v>0.54179551590430686</v>
      </c>
      <c r="W272" s="73" t="str">
        <f t="shared" si="14"/>
        <v>OK</v>
      </c>
    </row>
    <row r="273" spans="1:23">
      <c r="A273" s="42" t="s">
        <v>609</v>
      </c>
      <c r="B273" s="77">
        <v>90.5</v>
      </c>
      <c r="C273" s="77">
        <v>0.52884615384615385</v>
      </c>
      <c r="D273" s="77">
        <v>0.13461538461538461</v>
      </c>
      <c r="E273" s="77">
        <v>0.64423076923076927</v>
      </c>
      <c r="F273" s="77">
        <v>0.96869807692307697</v>
      </c>
      <c r="G273" s="77">
        <v>0.35873365384615385</v>
      </c>
      <c r="H273" s="77">
        <v>0.3523233217589033</v>
      </c>
      <c r="I273" s="77">
        <v>0.26926158152764479</v>
      </c>
      <c r="J273" s="43">
        <v>1</v>
      </c>
      <c r="K273" s="43" t="s">
        <v>308</v>
      </c>
      <c r="L273" s="43" t="s">
        <v>349</v>
      </c>
      <c r="M273" s="43" t="s">
        <v>307</v>
      </c>
      <c r="N273" s="43" t="s">
        <v>1181</v>
      </c>
      <c r="O273" s="43">
        <v>2</v>
      </c>
      <c r="P273" s="43" t="s">
        <v>347</v>
      </c>
      <c r="Q273" s="77">
        <v>-2.627444744086382</v>
      </c>
      <c r="R273" s="77">
        <v>-0.66226366058106656</v>
      </c>
      <c r="S273" s="43">
        <v>231</v>
      </c>
      <c r="T273" s="53">
        <v>0.28875000000000001</v>
      </c>
      <c r="U273" s="58">
        <f t="shared" si="12"/>
        <v>0</v>
      </c>
      <c r="V273" s="78">
        <f t="shared" si="13"/>
        <v>0.39964055578826146</v>
      </c>
      <c r="W273" s="73" t="str">
        <f t="shared" si="14"/>
        <v>OK</v>
      </c>
    </row>
    <row r="274" spans="1:23">
      <c r="A274" s="42" t="s">
        <v>610</v>
      </c>
      <c r="B274" s="77">
        <v>149.5</v>
      </c>
      <c r="C274" s="77">
        <v>1.0865384615384615</v>
      </c>
      <c r="D274" s="77">
        <v>0.75</v>
      </c>
      <c r="E274" s="77">
        <v>1.8942307692307692</v>
      </c>
      <c r="F274" s="77">
        <v>0.9657817307692308</v>
      </c>
      <c r="G274" s="77">
        <v>0.48161153846153848</v>
      </c>
      <c r="H274" s="77">
        <v>0.65741400512283743</v>
      </c>
      <c r="I274" s="77">
        <v>0.97841474638963244</v>
      </c>
      <c r="J274" s="43">
        <v>1</v>
      </c>
      <c r="K274" s="43" t="s">
        <v>295</v>
      </c>
      <c r="L274" s="43" t="s">
        <v>353</v>
      </c>
      <c r="M274" s="43" t="s">
        <v>296</v>
      </c>
      <c r="N274" s="43" t="s">
        <v>1179</v>
      </c>
      <c r="O274" s="43">
        <v>1</v>
      </c>
      <c r="P274" s="43" t="s">
        <v>350</v>
      </c>
      <c r="Q274" s="77">
        <v>3.4665631955541669</v>
      </c>
      <c r="R274" s="77">
        <v>1.1594979342377085</v>
      </c>
      <c r="S274" s="43">
        <v>223</v>
      </c>
      <c r="T274" s="53">
        <v>0.27875</v>
      </c>
      <c r="U274" s="58">
        <f t="shared" si="12"/>
        <v>1</v>
      </c>
      <c r="V274" s="78">
        <f t="shared" si="13"/>
        <v>0.71895784160678189</v>
      </c>
      <c r="W274" s="73" t="str">
        <f t="shared" si="14"/>
        <v>OK</v>
      </c>
    </row>
    <row r="275" spans="1:23">
      <c r="A275" s="42" t="s">
        <v>611</v>
      </c>
      <c r="B275" s="77">
        <v>132</v>
      </c>
      <c r="C275" s="77">
        <v>1.3365384615384615</v>
      </c>
      <c r="D275" s="77">
        <v>0.65384615384615385</v>
      </c>
      <c r="E275" s="77">
        <v>1.3461538461538463</v>
      </c>
      <c r="F275" s="77">
        <v>0.97000192307692312</v>
      </c>
      <c r="G275" s="77">
        <v>0.43675576923076925</v>
      </c>
      <c r="H275" s="77">
        <v>0.6586078007148416</v>
      </c>
      <c r="I275" s="77">
        <v>0.64961141149144919</v>
      </c>
      <c r="J275" s="43">
        <v>1</v>
      </c>
      <c r="K275" s="43" t="s">
        <v>308</v>
      </c>
      <c r="L275" s="43" t="s">
        <v>353</v>
      </c>
      <c r="M275" s="43" t="s">
        <v>309</v>
      </c>
      <c r="N275" s="43" t="s">
        <v>1179</v>
      </c>
      <c r="O275" s="43">
        <v>1</v>
      </c>
      <c r="P275" s="43" t="s">
        <v>350</v>
      </c>
      <c r="Q275" s="77">
        <v>2.1750496694956243</v>
      </c>
      <c r="R275" s="77">
        <v>0.45998540755287376</v>
      </c>
      <c r="S275" s="43">
        <v>223</v>
      </c>
      <c r="T275" s="53">
        <v>0.27875</v>
      </c>
      <c r="U275" s="58">
        <f t="shared" si="12"/>
        <v>1</v>
      </c>
      <c r="V275" s="78">
        <f t="shared" si="13"/>
        <v>0.63206799146142112</v>
      </c>
      <c r="W275" s="73" t="str">
        <f t="shared" si="14"/>
        <v>OK</v>
      </c>
    </row>
    <row r="276" spans="1:23">
      <c r="A276" s="42" t="s">
        <v>612</v>
      </c>
      <c r="B276" s="77">
        <v>136</v>
      </c>
      <c r="C276" s="77">
        <v>1.2307692307692308</v>
      </c>
      <c r="D276" s="77">
        <v>0.57692307692307687</v>
      </c>
      <c r="E276" s="77">
        <v>0.95192307692307687</v>
      </c>
      <c r="F276" s="77">
        <v>0.94349615384615382</v>
      </c>
      <c r="G276" s="77">
        <v>0.53864134615384618</v>
      </c>
      <c r="H276" s="77">
        <v>0.71375098702926787</v>
      </c>
      <c r="I276" s="77">
        <v>0.45352659539049878</v>
      </c>
      <c r="J276" s="43">
        <v>1</v>
      </c>
      <c r="K276" s="43" t="s">
        <v>273</v>
      </c>
      <c r="L276" s="43" t="s">
        <v>343</v>
      </c>
      <c r="M276" s="43" t="s">
        <v>274</v>
      </c>
      <c r="N276" s="43" t="s">
        <v>1182</v>
      </c>
      <c r="O276" s="43">
        <v>0</v>
      </c>
      <c r="P276" s="43" t="s">
        <v>344</v>
      </c>
      <c r="Q276" s="77">
        <v>1.1037229376752415</v>
      </c>
      <c r="R276" s="77">
        <v>0.71211699877984536</v>
      </c>
      <c r="S276" s="43">
        <v>346</v>
      </c>
      <c r="T276" s="53">
        <v>0.4325</v>
      </c>
      <c r="U276" s="58">
        <f t="shared" si="12"/>
        <v>0</v>
      </c>
      <c r="V276" s="78">
        <f t="shared" si="13"/>
        <v>0.57258558624185862</v>
      </c>
      <c r="W276" s="73" t="str">
        <f t="shared" si="14"/>
        <v>OK</v>
      </c>
    </row>
    <row r="277" spans="1:23">
      <c r="A277" s="42" t="s">
        <v>613</v>
      </c>
      <c r="B277" s="77">
        <v>147.5</v>
      </c>
      <c r="C277" s="77">
        <v>1.2115384615384615</v>
      </c>
      <c r="D277" s="77">
        <v>0.73076923076923073</v>
      </c>
      <c r="E277" s="77">
        <v>1.3557692307692308</v>
      </c>
      <c r="F277" s="77">
        <v>0.97048750000000006</v>
      </c>
      <c r="G277" s="77">
        <v>0.26517115384615386</v>
      </c>
      <c r="H277" s="77">
        <v>0.66946364985809581</v>
      </c>
      <c r="I277" s="77">
        <v>0.7042715776598093</v>
      </c>
      <c r="J277" s="43">
        <v>1</v>
      </c>
      <c r="K277" s="43" t="s">
        <v>286</v>
      </c>
      <c r="L277" s="43" t="s">
        <v>349</v>
      </c>
      <c r="M277" s="43" t="s">
        <v>287</v>
      </c>
      <c r="N277" s="43" t="s">
        <v>1182</v>
      </c>
      <c r="O277" s="43">
        <v>1</v>
      </c>
      <c r="P277" s="43" t="s">
        <v>350</v>
      </c>
      <c r="Q277" s="77">
        <v>2.5024500700798749</v>
      </c>
      <c r="R277" s="77">
        <v>-0.75965946328886524</v>
      </c>
      <c r="S277" s="43">
        <v>223</v>
      </c>
      <c r="T277" s="53">
        <v>0.27875</v>
      </c>
      <c r="U277" s="58">
        <f t="shared" si="12"/>
        <v>1</v>
      </c>
      <c r="V277" s="78">
        <f t="shared" si="13"/>
        <v>0.69624732727254734</v>
      </c>
      <c r="W277" s="73" t="str">
        <f t="shared" si="14"/>
        <v>OK</v>
      </c>
    </row>
    <row r="278" spans="1:23">
      <c r="A278" s="42" t="s">
        <v>614</v>
      </c>
      <c r="B278" s="77">
        <v>77.5</v>
      </c>
      <c r="C278" s="77">
        <v>0.61538461538461542</v>
      </c>
      <c r="D278" s="77">
        <v>0.25</v>
      </c>
      <c r="E278" s="77">
        <v>0.76923076923076927</v>
      </c>
      <c r="F278" s="77">
        <v>0.97264326923076916</v>
      </c>
      <c r="G278" s="77">
        <v>0.39517211538461539</v>
      </c>
      <c r="H278" s="77">
        <v>0.38827691103098616</v>
      </c>
      <c r="I278" s="77">
        <v>0.22363233000258223</v>
      </c>
      <c r="J278" s="43">
        <v>1</v>
      </c>
      <c r="K278" s="43" t="s">
        <v>266</v>
      </c>
      <c r="L278" s="43" t="s">
        <v>349</v>
      </c>
      <c r="M278" s="43" t="s">
        <v>267</v>
      </c>
      <c r="N278" s="43" t="s">
        <v>1181</v>
      </c>
      <c r="O278" s="43">
        <v>2</v>
      </c>
      <c r="P278" s="43" t="s">
        <v>347</v>
      </c>
      <c r="Q278" s="77">
        <v>-2.2809622828527236</v>
      </c>
      <c r="R278" s="77">
        <v>-0.22753694353837561</v>
      </c>
      <c r="S278" s="43">
        <v>231</v>
      </c>
      <c r="T278" s="53">
        <v>0.28875000000000001</v>
      </c>
      <c r="U278" s="58">
        <f t="shared" si="12"/>
        <v>0</v>
      </c>
      <c r="V278" s="78">
        <f t="shared" si="13"/>
        <v>0.39302128011856463</v>
      </c>
      <c r="W278" s="73" t="str">
        <f t="shared" si="14"/>
        <v>OK</v>
      </c>
    </row>
    <row r="279" spans="1:23">
      <c r="A279" s="42" t="s">
        <v>615</v>
      </c>
      <c r="B279" s="77">
        <v>149.5</v>
      </c>
      <c r="C279" s="77">
        <v>1.3461538461538463</v>
      </c>
      <c r="D279" s="77">
        <v>0.83653846153846156</v>
      </c>
      <c r="E279" s="77">
        <v>1.5576923076923077</v>
      </c>
      <c r="F279" s="77">
        <v>0.96935576923076927</v>
      </c>
      <c r="G279" s="77">
        <v>0.48722596153846154</v>
      </c>
      <c r="H279" s="77">
        <v>0.72514201324357952</v>
      </c>
      <c r="I279" s="77">
        <v>0.76747263159605772</v>
      </c>
      <c r="J279" s="43">
        <v>1</v>
      </c>
      <c r="K279" s="43" t="s">
        <v>276</v>
      </c>
      <c r="L279" s="43" t="s">
        <v>349</v>
      </c>
      <c r="M279" s="43" t="s">
        <v>277</v>
      </c>
      <c r="N279" s="43" t="s">
        <v>1182</v>
      </c>
      <c r="O279" s="43">
        <v>1</v>
      </c>
      <c r="P279" s="43" t="s">
        <v>350</v>
      </c>
      <c r="Q279" s="77">
        <v>3.3261170054123812</v>
      </c>
      <c r="R279" s="77">
        <v>0.92092848799708726</v>
      </c>
      <c r="S279" s="43">
        <v>223</v>
      </c>
      <c r="T279" s="53">
        <v>0.27875</v>
      </c>
      <c r="U279" s="58">
        <f t="shared" si="12"/>
        <v>1</v>
      </c>
      <c r="V279" s="78">
        <f t="shared" si="13"/>
        <v>0.68474920505381265</v>
      </c>
      <c r="W279" s="73" t="str">
        <f t="shared" si="14"/>
        <v>OK</v>
      </c>
    </row>
    <row r="280" spans="1:23">
      <c r="A280" s="42" t="s">
        <v>616</v>
      </c>
      <c r="B280" s="77">
        <v>118</v>
      </c>
      <c r="C280" s="77">
        <v>0.77884615384615385</v>
      </c>
      <c r="D280" s="77">
        <v>0.47115384615384615</v>
      </c>
      <c r="E280" s="77">
        <v>1.4326923076923077</v>
      </c>
      <c r="F280" s="77">
        <v>0.97148269230769224</v>
      </c>
      <c r="G280" s="77">
        <v>0.22134999999999999</v>
      </c>
      <c r="H280" s="77">
        <v>0.43051080223139976</v>
      </c>
      <c r="I280" s="77">
        <v>0.67737171628923043</v>
      </c>
      <c r="J280" s="43">
        <v>1</v>
      </c>
      <c r="K280" s="43" t="s">
        <v>244</v>
      </c>
      <c r="L280" s="43" t="s">
        <v>343</v>
      </c>
      <c r="M280" s="43" t="s">
        <v>260</v>
      </c>
      <c r="N280" s="43" t="s">
        <v>1181</v>
      </c>
      <c r="O280" s="43">
        <v>0</v>
      </c>
      <c r="P280" s="43" t="s">
        <v>344</v>
      </c>
      <c r="Q280" s="77">
        <v>0.65242073371392084</v>
      </c>
      <c r="R280" s="77">
        <v>-0.94088018822199038</v>
      </c>
      <c r="S280" s="43">
        <v>346</v>
      </c>
      <c r="T280" s="53">
        <v>0.4325</v>
      </c>
      <c r="U280" s="58">
        <f t="shared" si="12"/>
        <v>1</v>
      </c>
      <c r="V280" s="78">
        <f t="shared" si="13"/>
        <v>0.59160387589089902</v>
      </c>
      <c r="W280" s="73" t="str">
        <f t="shared" si="14"/>
        <v>OK</v>
      </c>
    </row>
    <row r="281" spans="1:23">
      <c r="A281" s="42" t="s">
        <v>617</v>
      </c>
      <c r="B281" s="77">
        <v>70.5</v>
      </c>
      <c r="C281" s="77">
        <v>0.875</v>
      </c>
      <c r="D281" s="77">
        <v>0.45192307692307693</v>
      </c>
      <c r="E281" s="77">
        <v>1.2788461538461537</v>
      </c>
      <c r="F281" s="77">
        <v>0.96802596153846154</v>
      </c>
      <c r="G281" s="77">
        <v>0.58801826923076927</v>
      </c>
      <c r="H281" s="77">
        <v>0.32981931386849683</v>
      </c>
      <c r="I281" s="77">
        <v>0.65630917857853044</v>
      </c>
      <c r="J281" s="43">
        <v>1</v>
      </c>
      <c r="K281" s="43" t="s">
        <v>281</v>
      </c>
      <c r="L281" s="43" t="s">
        <v>353</v>
      </c>
      <c r="M281" s="43" t="s">
        <v>282</v>
      </c>
      <c r="N281" s="43" t="s">
        <v>1180</v>
      </c>
      <c r="O281" s="43">
        <v>0</v>
      </c>
      <c r="P281" s="43" t="s">
        <v>344</v>
      </c>
      <c r="Q281" s="77">
        <v>-0.26435669658435162</v>
      </c>
      <c r="R281" s="77">
        <v>1.8620541862533213</v>
      </c>
      <c r="S281" s="43">
        <v>346</v>
      </c>
      <c r="T281" s="53">
        <v>0.4325</v>
      </c>
      <c r="U281" s="58">
        <f t="shared" si="12"/>
        <v>1</v>
      </c>
      <c r="V281" s="78">
        <f t="shared" si="13"/>
        <v>0.4483068775066904</v>
      </c>
      <c r="W281" s="73" t="str">
        <f t="shared" si="14"/>
        <v>OK</v>
      </c>
    </row>
    <row r="282" spans="1:23">
      <c r="A282" s="42" t="s">
        <v>618</v>
      </c>
      <c r="B282" s="77">
        <v>190.5</v>
      </c>
      <c r="C282" s="77">
        <v>1.3846153846153846</v>
      </c>
      <c r="D282" s="77">
        <v>0.875</v>
      </c>
      <c r="E282" s="77">
        <v>1.7211538461538463</v>
      </c>
      <c r="F282" s="77">
        <v>0.97027307692307696</v>
      </c>
      <c r="G282" s="77">
        <v>0.42534423076923072</v>
      </c>
      <c r="H282" s="77">
        <v>0.89074750000829861</v>
      </c>
      <c r="I282" s="77">
        <v>0.77671533251790903</v>
      </c>
      <c r="J282" s="43">
        <v>1</v>
      </c>
      <c r="K282" s="43" t="s">
        <v>266</v>
      </c>
      <c r="L282" s="43" t="s">
        <v>349</v>
      </c>
      <c r="M282" s="43" t="s">
        <v>265</v>
      </c>
      <c r="N282" s="43" t="s">
        <v>1182</v>
      </c>
      <c r="O282" s="43">
        <v>1</v>
      </c>
      <c r="P282" s="43" t="s">
        <v>350</v>
      </c>
      <c r="Q282" s="77">
        <v>4.4141251976168405</v>
      </c>
      <c r="R282" s="77">
        <v>0.2418588966249795</v>
      </c>
      <c r="S282" s="43">
        <v>223</v>
      </c>
      <c r="T282" s="53">
        <v>0.27875</v>
      </c>
      <c r="U282" s="58">
        <f t="shared" si="12"/>
        <v>1</v>
      </c>
      <c r="V282" s="78">
        <f t="shared" si="13"/>
        <v>0.77751491706679932</v>
      </c>
      <c r="W282" s="73" t="str">
        <f t="shared" si="14"/>
        <v>OK</v>
      </c>
    </row>
    <row r="283" spans="1:23">
      <c r="A283" s="42" t="s">
        <v>619</v>
      </c>
      <c r="B283" s="77">
        <v>47</v>
      </c>
      <c r="C283" s="77">
        <v>0.30769230769230771</v>
      </c>
      <c r="D283" s="77">
        <v>7.6923076923076927E-2</v>
      </c>
      <c r="E283" s="77">
        <v>0.48076923076923078</v>
      </c>
      <c r="F283" s="77">
        <v>0.96818750000000009</v>
      </c>
      <c r="G283" s="77">
        <v>0.52638076923076926</v>
      </c>
      <c r="H283" s="77">
        <v>6.8152377327958036E-2</v>
      </c>
      <c r="I283" s="77">
        <v>0.19219781037686834</v>
      </c>
      <c r="J283" s="43">
        <v>1</v>
      </c>
      <c r="K283" s="43" t="s">
        <v>263</v>
      </c>
      <c r="L283" s="43" t="s">
        <v>346</v>
      </c>
      <c r="M283" s="43" t="s">
        <v>264</v>
      </c>
      <c r="N283" s="43" t="s">
        <v>1180</v>
      </c>
      <c r="O283" s="43">
        <v>2</v>
      </c>
      <c r="P283" s="43" t="s">
        <v>347</v>
      </c>
      <c r="Q283" s="77">
        <v>-4.4470390654638026</v>
      </c>
      <c r="R283" s="77">
        <v>0.65390514568177249</v>
      </c>
      <c r="S283" s="43">
        <v>231</v>
      </c>
      <c r="T283" s="53">
        <v>0.28875000000000001</v>
      </c>
      <c r="U283" s="58">
        <f t="shared" si="12"/>
        <v>0</v>
      </c>
      <c r="V283" s="78">
        <f t="shared" si="13"/>
        <v>0.20673272060294928</v>
      </c>
      <c r="W283" s="73" t="str">
        <f t="shared" si="14"/>
        <v>OK</v>
      </c>
    </row>
    <row r="284" spans="1:23">
      <c r="A284" s="42" t="s">
        <v>620</v>
      </c>
      <c r="B284" s="77">
        <v>176.5</v>
      </c>
      <c r="C284" s="77">
        <v>1.1538461538461537</v>
      </c>
      <c r="D284" s="77">
        <v>0.50961538461538458</v>
      </c>
      <c r="E284" s="77">
        <v>1.0096153846153846</v>
      </c>
      <c r="F284" s="77">
        <v>0.97097307692307688</v>
      </c>
      <c r="G284" s="77">
        <v>0.34510384615384615</v>
      </c>
      <c r="H284" s="77">
        <v>0.78556034296404764</v>
      </c>
      <c r="I284" s="77">
        <v>0.48912356492642817</v>
      </c>
      <c r="J284" s="43">
        <v>1</v>
      </c>
      <c r="K284" s="43" t="s">
        <v>286</v>
      </c>
      <c r="L284" s="43" t="s">
        <v>353</v>
      </c>
      <c r="M284" s="43" t="s">
        <v>289</v>
      </c>
      <c r="N284" s="43" t="s">
        <v>1182</v>
      </c>
      <c r="O284" s="43">
        <v>1</v>
      </c>
      <c r="P284" s="43" t="s">
        <v>350</v>
      </c>
      <c r="Q284" s="77">
        <v>1.6001362902693896</v>
      </c>
      <c r="R284" s="77">
        <v>-0.92921495562665934</v>
      </c>
      <c r="S284" s="43">
        <v>223</v>
      </c>
      <c r="T284" s="53">
        <v>0.27875</v>
      </c>
      <c r="U284" s="58">
        <f t="shared" si="12"/>
        <v>0</v>
      </c>
      <c r="V284" s="78">
        <f t="shared" si="13"/>
        <v>0.66396326227328839</v>
      </c>
      <c r="W284" s="73" t="str">
        <f t="shared" si="14"/>
        <v>OK</v>
      </c>
    </row>
    <row r="285" spans="1:23">
      <c r="A285" s="42" t="s">
        <v>621</v>
      </c>
      <c r="B285" s="77">
        <v>109.5</v>
      </c>
      <c r="C285" s="77">
        <v>1.1538461538461537</v>
      </c>
      <c r="D285" s="77">
        <v>0.64423076923076927</v>
      </c>
      <c r="E285" s="77">
        <v>1.2692307692307692</v>
      </c>
      <c r="F285" s="77">
        <v>0.97006826923076928</v>
      </c>
      <c r="G285" s="77">
        <v>0.54684230769230768</v>
      </c>
      <c r="H285" s="77">
        <v>0.76451746325889292</v>
      </c>
      <c r="I285" s="77">
        <v>0.7003943662714156</v>
      </c>
      <c r="J285" s="43">
        <v>1</v>
      </c>
      <c r="K285" s="43" t="s">
        <v>308</v>
      </c>
      <c r="L285" s="43" t="s">
        <v>349</v>
      </c>
      <c r="M285" s="43" t="s">
        <v>307</v>
      </c>
      <c r="N285" s="43" t="s">
        <v>1182</v>
      </c>
      <c r="O285" s="43">
        <v>1</v>
      </c>
      <c r="P285" s="43" t="s">
        <v>350</v>
      </c>
      <c r="Q285" s="77">
        <v>1.8305985346318319</v>
      </c>
      <c r="R285" s="77">
        <v>1.3971348988834</v>
      </c>
      <c r="S285" s="43">
        <v>223</v>
      </c>
      <c r="T285" s="53">
        <v>0.27875</v>
      </c>
      <c r="U285" s="58">
        <f t="shared" si="12"/>
        <v>1</v>
      </c>
      <c r="V285" s="78">
        <f t="shared" si="13"/>
        <v>0.66744059142484957</v>
      </c>
      <c r="W285" s="73" t="str">
        <f t="shared" si="14"/>
        <v>OK</v>
      </c>
    </row>
    <row r="286" spans="1:23">
      <c r="A286" s="42" t="s">
        <v>622</v>
      </c>
      <c r="B286" s="77">
        <v>91</v>
      </c>
      <c r="C286" s="77">
        <v>0.79807692307692313</v>
      </c>
      <c r="D286" s="77">
        <v>0.25</v>
      </c>
      <c r="E286" s="77">
        <v>0.81730769230769229</v>
      </c>
      <c r="F286" s="77">
        <v>0.97047692307692301</v>
      </c>
      <c r="G286" s="77">
        <v>0.40736249999999996</v>
      </c>
      <c r="H286" s="77">
        <v>0.5397024459220684</v>
      </c>
      <c r="I286" s="77">
        <v>0.25565167878234646</v>
      </c>
      <c r="J286" s="43">
        <v>1</v>
      </c>
      <c r="K286" s="43" t="s">
        <v>298</v>
      </c>
      <c r="L286" s="43" t="s">
        <v>353</v>
      </c>
      <c r="M286" s="43" t="s">
        <v>300</v>
      </c>
      <c r="N286" s="43" t="s">
        <v>1179</v>
      </c>
      <c r="O286" s="43">
        <v>2</v>
      </c>
      <c r="P286" s="43" t="s">
        <v>347</v>
      </c>
      <c r="Q286" s="77">
        <v>-1.4753306535255388</v>
      </c>
      <c r="R286" s="77">
        <v>-0.19066462322094999</v>
      </c>
      <c r="S286" s="43">
        <v>231</v>
      </c>
      <c r="T286" s="53">
        <v>0.28875000000000001</v>
      </c>
      <c r="U286" s="58">
        <f t="shared" si="12"/>
        <v>0</v>
      </c>
      <c r="V286" s="78">
        <f t="shared" si="13"/>
        <v>0.46772097929963474</v>
      </c>
      <c r="W286" s="73" t="str">
        <f t="shared" si="14"/>
        <v>OK</v>
      </c>
    </row>
    <row r="287" spans="1:23">
      <c r="A287" s="42" t="s">
        <v>623</v>
      </c>
      <c r="B287" s="77">
        <v>78</v>
      </c>
      <c r="C287" s="77">
        <v>0.52884615384615385</v>
      </c>
      <c r="D287" s="77">
        <v>0.24038461538461539</v>
      </c>
      <c r="E287" s="77">
        <v>0.83653846153846156</v>
      </c>
      <c r="F287" s="77">
        <v>0.96684807692307695</v>
      </c>
      <c r="G287" s="77">
        <v>0.37988653846153847</v>
      </c>
      <c r="H287" s="77">
        <v>0.29699842202508908</v>
      </c>
      <c r="I287" s="77">
        <v>0.38223290136839638</v>
      </c>
      <c r="J287" s="43">
        <v>1</v>
      </c>
      <c r="K287" s="43" t="s">
        <v>244</v>
      </c>
      <c r="L287" s="43" t="s">
        <v>349</v>
      </c>
      <c r="M287" s="43" t="s">
        <v>243</v>
      </c>
      <c r="N287" s="43" t="s">
        <v>1180</v>
      </c>
      <c r="O287" s="43">
        <v>2</v>
      </c>
      <c r="P287" s="43" t="s">
        <v>347</v>
      </c>
      <c r="Q287" s="77">
        <v>-2.1926963766623997</v>
      </c>
      <c r="R287" s="77">
        <v>-0.1768791112202634</v>
      </c>
      <c r="S287" s="43">
        <v>231</v>
      </c>
      <c r="T287" s="53">
        <v>0.28875000000000001</v>
      </c>
      <c r="U287" s="58">
        <f t="shared" si="12"/>
        <v>0</v>
      </c>
      <c r="V287" s="78">
        <f t="shared" si="13"/>
        <v>0.4033475257064244</v>
      </c>
      <c r="W287" s="73" t="str">
        <f t="shared" si="14"/>
        <v>OK</v>
      </c>
    </row>
    <row r="288" spans="1:23">
      <c r="A288" s="42" t="s">
        <v>624</v>
      </c>
      <c r="B288" s="77">
        <v>78.5</v>
      </c>
      <c r="C288" s="77">
        <v>0.48076923076923078</v>
      </c>
      <c r="D288" s="77">
        <v>0.18269230769230768</v>
      </c>
      <c r="E288" s="77">
        <v>0.63461538461538458</v>
      </c>
      <c r="F288" s="77">
        <v>0.97268749999999993</v>
      </c>
      <c r="G288" s="77">
        <v>0.36168461538461538</v>
      </c>
      <c r="H288" s="77">
        <v>0.22317158675599552</v>
      </c>
      <c r="I288" s="77">
        <v>0.21768480751838357</v>
      </c>
      <c r="J288" s="43">
        <v>0</v>
      </c>
      <c r="K288" s="43" t="s">
        <v>308</v>
      </c>
      <c r="L288" s="43" t="s">
        <v>353</v>
      </c>
      <c r="M288" s="43" t="s">
        <v>309</v>
      </c>
      <c r="N288" s="43" t="s">
        <v>1180</v>
      </c>
      <c r="O288" s="43">
        <v>2</v>
      </c>
      <c r="P288" s="43" t="s">
        <v>347</v>
      </c>
      <c r="Q288" s="77">
        <v>-3.0783182361733625</v>
      </c>
      <c r="R288" s="77">
        <v>-0.57665831317252025</v>
      </c>
      <c r="S288" s="43">
        <v>231</v>
      </c>
      <c r="T288" s="53">
        <v>0.28875000000000001</v>
      </c>
      <c r="U288" s="58">
        <f t="shared" si="12"/>
        <v>0</v>
      </c>
      <c r="V288" s="78">
        <f t="shared" si="13"/>
        <v>0.3253115024495592</v>
      </c>
      <c r="W288" s="73" t="str">
        <f t="shared" si="14"/>
        <v>OK</v>
      </c>
    </row>
    <row r="289" spans="1:23">
      <c r="A289" s="42" t="s">
        <v>625</v>
      </c>
      <c r="B289" s="77">
        <v>65.5</v>
      </c>
      <c r="C289" s="77">
        <v>0.49038461538461536</v>
      </c>
      <c r="D289" s="77">
        <v>0.27884615384615385</v>
      </c>
      <c r="E289" s="77">
        <v>0.98076923076923073</v>
      </c>
      <c r="F289" s="77">
        <v>0.96893846153846153</v>
      </c>
      <c r="G289" s="77">
        <v>0.44377499999999998</v>
      </c>
      <c r="H289" s="77">
        <v>8.4418078155902673E-2</v>
      </c>
      <c r="I289" s="77">
        <v>0.59225888447649522</v>
      </c>
      <c r="J289" s="43">
        <v>1</v>
      </c>
      <c r="K289" s="43" t="s">
        <v>312</v>
      </c>
      <c r="L289" s="43" t="s">
        <v>353</v>
      </c>
      <c r="M289" s="43" t="s">
        <v>313</v>
      </c>
      <c r="N289" s="43" t="s">
        <v>1180</v>
      </c>
      <c r="O289" s="43">
        <v>2</v>
      </c>
      <c r="P289" s="43" t="s">
        <v>347</v>
      </c>
      <c r="Q289" s="77">
        <v>-2.1269152539539595</v>
      </c>
      <c r="R289" s="77">
        <v>0.62386184114886312</v>
      </c>
      <c r="S289" s="43">
        <v>231</v>
      </c>
      <c r="T289" s="53">
        <v>0.28875000000000001</v>
      </c>
      <c r="U289" s="58">
        <f t="shared" si="12"/>
        <v>0</v>
      </c>
      <c r="V289" s="78">
        <f t="shared" si="13"/>
        <v>0.35472205051310479</v>
      </c>
      <c r="W289" s="73" t="str">
        <f t="shared" si="14"/>
        <v>OK</v>
      </c>
    </row>
    <row r="290" spans="1:23">
      <c r="A290" s="42" t="s">
        <v>626</v>
      </c>
      <c r="B290" s="77">
        <v>132.5</v>
      </c>
      <c r="C290" s="77">
        <v>1.0769230769230769</v>
      </c>
      <c r="D290" s="77">
        <v>0.47115384615384615</v>
      </c>
      <c r="E290" s="77">
        <v>1.2692307692307692</v>
      </c>
      <c r="F290" s="77">
        <v>0.97166923076923084</v>
      </c>
      <c r="G290" s="77">
        <v>0.59380769230769226</v>
      </c>
      <c r="H290" s="77">
        <v>0.85556919023596367</v>
      </c>
      <c r="I290" s="77">
        <v>0.50738487017046907</v>
      </c>
      <c r="J290" s="43">
        <v>1</v>
      </c>
      <c r="K290" s="43" t="s">
        <v>295</v>
      </c>
      <c r="L290" s="43" t="s">
        <v>343</v>
      </c>
      <c r="M290" s="43" t="s">
        <v>294</v>
      </c>
      <c r="N290" s="43" t="s">
        <v>1182</v>
      </c>
      <c r="O290" s="43">
        <v>1</v>
      </c>
      <c r="P290" s="43" t="s">
        <v>350</v>
      </c>
      <c r="Q290" s="77">
        <v>1.3631129491802023</v>
      </c>
      <c r="R290" s="77">
        <v>1.2512935217766303</v>
      </c>
      <c r="S290" s="43">
        <v>223</v>
      </c>
      <c r="T290" s="53">
        <v>0.27875</v>
      </c>
      <c r="U290" s="58">
        <f t="shared" si="12"/>
        <v>0</v>
      </c>
      <c r="V290" s="78">
        <f t="shared" si="13"/>
        <v>0.63876967358040138</v>
      </c>
      <c r="W290" s="73" t="str">
        <f t="shared" si="14"/>
        <v>OK</v>
      </c>
    </row>
    <row r="291" spans="1:23">
      <c r="A291" s="42" t="s">
        <v>627</v>
      </c>
      <c r="B291" s="77">
        <v>94</v>
      </c>
      <c r="C291" s="77">
        <v>0.58653846153846156</v>
      </c>
      <c r="D291" s="77">
        <v>0.18269230769230768</v>
      </c>
      <c r="E291" s="77">
        <v>0.54807692307692313</v>
      </c>
      <c r="F291" s="77">
        <v>0.96764903846153849</v>
      </c>
      <c r="G291" s="77">
        <v>0.24771730769230768</v>
      </c>
      <c r="H291" s="77">
        <v>0.29078234604957753</v>
      </c>
      <c r="I291" s="77">
        <v>0.20603356310369308</v>
      </c>
      <c r="J291" s="43">
        <v>1</v>
      </c>
      <c r="K291" s="43" t="s">
        <v>286</v>
      </c>
      <c r="L291" s="43" t="s">
        <v>346</v>
      </c>
      <c r="M291" s="43" t="s">
        <v>287</v>
      </c>
      <c r="N291" s="43" t="s">
        <v>1180</v>
      </c>
      <c r="O291" s="43">
        <v>2</v>
      </c>
      <c r="P291" s="43" t="s">
        <v>347</v>
      </c>
      <c r="Q291" s="77">
        <v>-2.7267079671592747</v>
      </c>
      <c r="R291" s="77">
        <v>-1.5169523630114694</v>
      </c>
      <c r="S291" s="43">
        <v>231</v>
      </c>
      <c r="T291" s="53">
        <v>0.28875000000000001</v>
      </c>
      <c r="U291" s="58">
        <f t="shared" si="12"/>
        <v>0</v>
      </c>
      <c r="V291" s="78">
        <f t="shared" si="13"/>
        <v>0.38073279773034086</v>
      </c>
      <c r="W291" s="73" t="str">
        <f t="shared" si="14"/>
        <v>OK</v>
      </c>
    </row>
    <row r="292" spans="1:23">
      <c r="A292" s="42" t="s">
        <v>628</v>
      </c>
      <c r="B292" s="77">
        <v>152</v>
      </c>
      <c r="C292" s="77">
        <v>1.0769230769230769</v>
      </c>
      <c r="D292" s="77">
        <v>0.66346153846153844</v>
      </c>
      <c r="E292" s="77">
        <v>1.375</v>
      </c>
      <c r="F292" s="77">
        <v>0.96696730769230765</v>
      </c>
      <c r="G292" s="77">
        <v>0.22112403846153847</v>
      </c>
      <c r="H292" s="77">
        <v>0.55697530974464993</v>
      </c>
      <c r="I292" s="77">
        <v>0.66517586714777721</v>
      </c>
      <c r="J292" s="43">
        <v>1</v>
      </c>
      <c r="K292" s="43" t="s">
        <v>286</v>
      </c>
      <c r="L292" s="43" t="s">
        <v>369</v>
      </c>
      <c r="M292" s="43" t="s">
        <v>288</v>
      </c>
      <c r="N292" s="43" t="s">
        <v>1179</v>
      </c>
      <c r="O292" s="43">
        <v>1</v>
      </c>
      <c r="P292" s="43" t="s">
        <v>350</v>
      </c>
      <c r="Q292" s="77">
        <v>1.9613931410076546</v>
      </c>
      <c r="R292" s="77">
        <v>-1.1710645593678186</v>
      </c>
      <c r="S292" s="43">
        <v>223</v>
      </c>
      <c r="T292" s="53">
        <v>0.27875</v>
      </c>
      <c r="U292" s="58">
        <f t="shared" si="12"/>
        <v>1</v>
      </c>
      <c r="V292" s="78">
        <f t="shared" si="13"/>
        <v>0.64491063991404096</v>
      </c>
      <c r="W292" s="73" t="str">
        <f t="shared" si="14"/>
        <v>OK</v>
      </c>
    </row>
    <row r="293" spans="1:23">
      <c r="A293" s="42" t="s">
        <v>629</v>
      </c>
      <c r="B293" s="77">
        <v>45.5</v>
      </c>
      <c r="C293" s="77">
        <v>0.17307692307692307</v>
      </c>
      <c r="D293" s="77">
        <v>6.7307692307692304E-2</v>
      </c>
      <c r="E293" s="77">
        <v>0.36538461538461536</v>
      </c>
      <c r="F293" s="77">
        <v>0.96877692307692298</v>
      </c>
      <c r="G293" s="77">
        <v>0.61232307692307697</v>
      </c>
      <c r="H293" s="77">
        <v>8.2981421494255789E-2</v>
      </c>
      <c r="I293" s="77">
        <v>7.7842786670727332E-2</v>
      </c>
      <c r="J293" s="43">
        <v>0</v>
      </c>
      <c r="K293" s="43" t="s">
        <v>270</v>
      </c>
      <c r="L293" s="43" t="s">
        <v>353</v>
      </c>
      <c r="M293" s="43" t="s">
        <v>271</v>
      </c>
      <c r="N293" s="43" t="s">
        <v>1180</v>
      </c>
      <c r="O293" s="43">
        <v>2</v>
      </c>
      <c r="P293" s="43" t="s">
        <v>347</v>
      </c>
      <c r="Q293" s="77">
        <v>-5.05123727376494</v>
      </c>
      <c r="R293" s="77">
        <v>1.0703937491868145</v>
      </c>
      <c r="S293" s="43">
        <v>231</v>
      </c>
      <c r="T293" s="53">
        <v>0.28875000000000001</v>
      </c>
      <c r="U293" s="58">
        <f t="shared" si="12"/>
        <v>0</v>
      </c>
      <c r="V293" s="78">
        <f t="shared" si="13"/>
        <v>0.15761370644286404</v>
      </c>
      <c r="W293" s="73" t="str">
        <f t="shared" si="14"/>
        <v>OK</v>
      </c>
    </row>
    <row r="294" spans="1:23">
      <c r="A294" s="42" t="s">
        <v>630</v>
      </c>
      <c r="B294" s="77">
        <v>97</v>
      </c>
      <c r="C294" s="77">
        <v>1.0480769230769231</v>
      </c>
      <c r="D294" s="77">
        <v>0.44230769230769229</v>
      </c>
      <c r="E294" s="77">
        <v>0.84615384615384615</v>
      </c>
      <c r="F294" s="77">
        <v>0.97007019230769231</v>
      </c>
      <c r="G294" s="77">
        <v>0.72060288461538469</v>
      </c>
      <c r="H294" s="77">
        <v>0.65791474689957874</v>
      </c>
      <c r="I294" s="77">
        <v>0.38621206658587104</v>
      </c>
      <c r="J294" s="43">
        <v>1</v>
      </c>
      <c r="K294" s="43" t="s">
        <v>263</v>
      </c>
      <c r="L294" s="43" t="s">
        <v>353</v>
      </c>
      <c r="M294" s="43" t="s">
        <v>262</v>
      </c>
      <c r="N294" s="43" t="s">
        <v>1179</v>
      </c>
      <c r="O294" s="43">
        <v>0</v>
      </c>
      <c r="P294" s="43" t="s">
        <v>344</v>
      </c>
      <c r="Q294" s="77">
        <v>-0.25666954225087085</v>
      </c>
      <c r="R294" s="77">
        <v>2.1015370300294776</v>
      </c>
      <c r="S294" s="43">
        <v>346</v>
      </c>
      <c r="T294" s="53">
        <v>0.4325</v>
      </c>
      <c r="U294" s="58">
        <f t="shared" si="12"/>
        <v>0</v>
      </c>
      <c r="V294" s="78">
        <f t="shared" si="13"/>
        <v>0.48177453492672556</v>
      </c>
      <c r="W294" s="73" t="str">
        <f t="shared" si="14"/>
        <v>OK</v>
      </c>
    </row>
    <row r="295" spans="1:23">
      <c r="A295" s="42" t="s">
        <v>631</v>
      </c>
      <c r="B295" s="77">
        <v>101</v>
      </c>
      <c r="C295" s="77">
        <v>0.92307692307692313</v>
      </c>
      <c r="D295" s="77">
        <v>0.40384615384615385</v>
      </c>
      <c r="E295" s="77">
        <v>1.125</v>
      </c>
      <c r="F295" s="77">
        <v>0.97197596153846155</v>
      </c>
      <c r="G295" s="77">
        <v>0.63393173076923071</v>
      </c>
      <c r="H295" s="77">
        <v>0.57459857922452962</v>
      </c>
      <c r="I295" s="77">
        <v>0.45884988926855458</v>
      </c>
      <c r="J295" s="43">
        <v>1</v>
      </c>
      <c r="K295" s="43" t="s">
        <v>276</v>
      </c>
      <c r="L295" s="43" t="s">
        <v>353</v>
      </c>
      <c r="M295" s="43" t="s">
        <v>277</v>
      </c>
      <c r="N295" s="43" t="s">
        <v>1179</v>
      </c>
      <c r="O295" s="43">
        <v>0</v>
      </c>
      <c r="P295" s="43" t="s">
        <v>344</v>
      </c>
      <c r="Q295" s="77">
        <v>-0.1246629876678557</v>
      </c>
      <c r="R295" s="77">
        <v>1.6406649421559052</v>
      </c>
      <c r="S295" s="43">
        <v>346</v>
      </c>
      <c r="T295" s="53">
        <v>0.4325</v>
      </c>
      <c r="U295" s="58">
        <f t="shared" si="12"/>
        <v>0</v>
      </c>
      <c r="V295" s="78">
        <f t="shared" si="13"/>
        <v>0.48774139473929706</v>
      </c>
      <c r="W295" s="73" t="str">
        <f t="shared" si="14"/>
        <v>OK</v>
      </c>
    </row>
    <row r="296" spans="1:23">
      <c r="A296" s="42" t="s">
        <v>632</v>
      </c>
      <c r="B296" s="77">
        <v>66</v>
      </c>
      <c r="C296" s="77">
        <v>0.43269230769230771</v>
      </c>
      <c r="D296" s="77">
        <v>0.13461538461538461</v>
      </c>
      <c r="E296" s="77">
        <v>0.58653846153846156</v>
      </c>
      <c r="F296" s="77">
        <v>0.96616442307692307</v>
      </c>
      <c r="G296" s="77">
        <v>0.45783942307692305</v>
      </c>
      <c r="H296" s="77">
        <v>0.230338763937497</v>
      </c>
      <c r="I296" s="77">
        <v>0.17257891051498317</v>
      </c>
      <c r="J296" s="43">
        <v>1</v>
      </c>
      <c r="K296" s="43" t="s">
        <v>295</v>
      </c>
      <c r="L296" s="43" t="s">
        <v>353</v>
      </c>
      <c r="M296" s="43" t="s">
        <v>296</v>
      </c>
      <c r="N296" s="43" t="s">
        <v>1180</v>
      </c>
      <c r="O296" s="43">
        <v>2</v>
      </c>
      <c r="P296" s="43" t="s">
        <v>347</v>
      </c>
      <c r="Q296" s="77">
        <v>-3.5395909565044428</v>
      </c>
      <c r="R296" s="77">
        <v>9.5034404283949464E-2</v>
      </c>
      <c r="S296" s="43">
        <v>231</v>
      </c>
      <c r="T296" s="53">
        <v>0.28875000000000001</v>
      </c>
      <c r="U296" s="58">
        <f t="shared" si="12"/>
        <v>0</v>
      </c>
      <c r="V296" s="78">
        <f t="shared" si="13"/>
        <v>0.29096626115713786</v>
      </c>
      <c r="W296" s="73" t="str">
        <f t="shared" si="14"/>
        <v>OK</v>
      </c>
    </row>
    <row r="297" spans="1:23">
      <c r="A297" s="42" t="s">
        <v>633</v>
      </c>
      <c r="B297" s="77">
        <v>59</v>
      </c>
      <c r="C297" s="77">
        <v>0.42307692307692307</v>
      </c>
      <c r="D297" s="77">
        <v>0.16346153846153846</v>
      </c>
      <c r="E297" s="77">
        <v>0.86538461538461542</v>
      </c>
      <c r="F297" s="77">
        <v>0.96879519230769229</v>
      </c>
      <c r="G297" s="77">
        <v>0.40721153846153846</v>
      </c>
      <c r="H297" s="77">
        <v>0.13401239828732486</v>
      </c>
      <c r="I297" s="77">
        <v>0.42274496284401042</v>
      </c>
      <c r="J297" s="43">
        <v>1</v>
      </c>
      <c r="K297" s="43" t="s">
        <v>295</v>
      </c>
      <c r="L297" s="43" t="s">
        <v>349</v>
      </c>
      <c r="M297" s="43" t="s">
        <v>296</v>
      </c>
      <c r="N297" s="43" t="s">
        <v>1180</v>
      </c>
      <c r="O297" s="43">
        <v>2</v>
      </c>
      <c r="P297" s="43" t="s">
        <v>347</v>
      </c>
      <c r="Q297" s="77">
        <v>-2.8932065361556099</v>
      </c>
      <c r="R297" s="77">
        <v>0.1784566816134788</v>
      </c>
      <c r="S297" s="43">
        <v>231</v>
      </c>
      <c r="T297" s="53">
        <v>0.28875000000000001</v>
      </c>
      <c r="U297" s="58">
        <f t="shared" si="12"/>
        <v>0</v>
      </c>
      <c r="V297" s="78">
        <f t="shared" si="13"/>
        <v>0.33532618346711474</v>
      </c>
      <c r="W297" s="73" t="str">
        <f t="shared" si="14"/>
        <v>OK</v>
      </c>
    </row>
    <row r="298" spans="1:23">
      <c r="A298" s="42" t="s">
        <v>634</v>
      </c>
      <c r="B298" s="77">
        <v>79</v>
      </c>
      <c r="C298" s="77">
        <v>0.53846153846153844</v>
      </c>
      <c r="D298" s="77">
        <v>0.125</v>
      </c>
      <c r="E298" s="77">
        <v>0.375</v>
      </c>
      <c r="F298" s="77">
        <v>0.97135480769230764</v>
      </c>
      <c r="G298" s="77">
        <v>0.38531153846153848</v>
      </c>
      <c r="H298" s="77">
        <v>0.29913784721559955</v>
      </c>
      <c r="I298" s="77">
        <v>0.10440069321927831</v>
      </c>
      <c r="J298" s="43">
        <v>1</v>
      </c>
      <c r="K298" s="43" t="s">
        <v>286</v>
      </c>
      <c r="L298" s="43" t="s">
        <v>346</v>
      </c>
      <c r="M298" s="43" t="s">
        <v>292</v>
      </c>
      <c r="N298" s="43" t="s">
        <v>1180</v>
      </c>
      <c r="O298" s="43">
        <v>2</v>
      </c>
      <c r="P298" s="43" t="s">
        <v>347</v>
      </c>
      <c r="Q298" s="77">
        <v>-3.5080965555208135</v>
      </c>
      <c r="R298" s="77">
        <v>-0.65566456997617883</v>
      </c>
      <c r="S298" s="43">
        <v>231</v>
      </c>
      <c r="T298" s="53">
        <v>0.28875000000000001</v>
      </c>
      <c r="U298" s="58">
        <f t="shared" si="12"/>
        <v>0</v>
      </c>
      <c r="V298" s="78">
        <f t="shared" si="13"/>
        <v>0.31960435459741871</v>
      </c>
      <c r="W298" s="73" t="str">
        <f t="shared" si="14"/>
        <v>OK</v>
      </c>
    </row>
    <row r="299" spans="1:23">
      <c r="A299" s="42" t="s">
        <v>635</v>
      </c>
      <c r="B299" s="77">
        <v>123.5</v>
      </c>
      <c r="C299" s="77">
        <v>0.95192307692307687</v>
      </c>
      <c r="D299" s="77">
        <v>0.40384615384615385</v>
      </c>
      <c r="E299" s="77">
        <v>1.0384615384615385</v>
      </c>
      <c r="F299" s="77">
        <v>0.97279326923076925</v>
      </c>
      <c r="G299" s="77">
        <v>0.38971249999999996</v>
      </c>
      <c r="H299" s="77">
        <v>0.59444999032315282</v>
      </c>
      <c r="I299" s="77">
        <v>0.51846499199042162</v>
      </c>
      <c r="J299" s="43">
        <v>1</v>
      </c>
      <c r="K299" s="43" t="s">
        <v>263</v>
      </c>
      <c r="L299" s="43" t="s">
        <v>353</v>
      </c>
      <c r="M299" s="43" t="s">
        <v>264</v>
      </c>
      <c r="N299" s="43" t="s">
        <v>1179</v>
      </c>
      <c r="O299" s="43">
        <v>0</v>
      </c>
      <c r="P299" s="43" t="s">
        <v>344</v>
      </c>
      <c r="Q299" s="77">
        <v>0.2824654532155369</v>
      </c>
      <c r="R299" s="77">
        <v>-0.18272710761728628</v>
      </c>
      <c r="S299" s="43">
        <v>346</v>
      </c>
      <c r="T299" s="53">
        <v>0.4325</v>
      </c>
      <c r="U299" s="58">
        <f t="shared" si="12"/>
        <v>0</v>
      </c>
      <c r="V299" s="78">
        <f t="shared" si="13"/>
        <v>0.57561386824254535</v>
      </c>
      <c r="W299" s="73" t="str">
        <f t="shared" si="14"/>
        <v>OK</v>
      </c>
    </row>
    <row r="300" spans="1:23">
      <c r="A300" s="42" t="s">
        <v>636</v>
      </c>
      <c r="B300" s="77">
        <v>66.5</v>
      </c>
      <c r="C300" s="77">
        <v>0.30769230769230771</v>
      </c>
      <c r="D300" s="77">
        <v>0.125</v>
      </c>
      <c r="E300" s="77">
        <v>0.50961538461538458</v>
      </c>
      <c r="F300" s="77">
        <v>0.97116250000000004</v>
      </c>
      <c r="G300" s="77">
        <v>0.33959999999999996</v>
      </c>
      <c r="H300" s="77">
        <v>0.14272965221990305</v>
      </c>
      <c r="I300" s="77">
        <v>0.21164438813756459</v>
      </c>
      <c r="J300" s="43">
        <v>0</v>
      </c>
      <c r="K300" s="43" t="s">
        <v>308</v>
      </c>
      <c r="L300" s="43" t="s">
        <v>353</v>
      </c>
      <c r="M300" s="43" t="s">
        <v>309</v>
      </c>
      <c r="N300" s="43" t="s">
        <v>1180</v>
      </c>
      <c r="O300" s="43">
        <v>2</v>
      </c>
      <c r="P300" s="43" t="s">
        <v>347</v>
      </c>
      <c r="Q300" s="77">
        <v>-3.874824505574304</v>
      </c>
      <c r="R300" s="77">
        <v>-0.7231230253828822</v>
      </c>
      <c r="S300" s="43">
        <v>231</v>
      </c>
      <c r="T300" s="53">
        <v>0.28875000000000001</v>
      </c>
      <c r="U300" s="58">
        <f t="shared" si="12"/>
        <v>0</v>
      </c>
      <c r="V300" s="78">
        <f t="shared" si="13"/>
        <v>0.2928216599402258</v>
      </c>
      <c r="W300" s="73" t="str">
        <f t="shared" si="14"/>
        <v>OK</v>
      </c>
    </row>
    <row r="301" spans="1:23">
      <c r="A301" s="42" t="s">
        <v>637</v>
      </c>
      <c r="B301" s="77">
        <v>101</v>
      </c>
      <c r="C301" s="77">
        <v>0.85576923076923073</v>
      </c>
      <c r="D301" s="77">
        <v>0.45192307692307693</v>
      </c>
      <c r="E301" s="77">
        <v>1.1153846153846154</v>
      </c>
      <c r="F301" s="77">
        <v>0.9714211538461538</v>
      </c>
      <c r="G301" s="77">
        <v>0.40708461538461538</v>
      </c>
      <c r="H301" s="77">
        <v>0.42255723942036905</v>
      </c>
      <c r="I301" s="77">
        <v>0.60556525267519745</v>
      </c>
      <c r="J301" s="43">
        <v>1</v>
      </c>
      <c r="K301" s="43" t="s">
        <v>266</v>
      </c>
      <c r="L301" s="43" t="s">
        <v>369</v>
      </c>
      <c r="M301" s="43" t="s">
        <v>265</v>
      </c>
      <c r="N301" s="43" t="s">
        <v>1181</v>
      </c>
      <c r="O301" s="43">
        <v>0</v>
      </c>
      <c r="P301" s="43" t="s">
        <v>344</v>
      </c>
      <c r="Q301" s="77">
        <v>-4.8395308660349419E-2</v>
      </c>
      <c r="R301" s="77">
        <v>0.25356483927394263</v>
      </c>
      <c r="S301" s="43">
        <v>346</v>
      </c>
      <c r="T301" s="53">
        <v>0.4325</v>
      </c>
      <c r="U301" s="58">
        <f t="shared" si="12"/>
        <v>1</v>
      </c>
      <c r="V301" s="78">
        <f t="shared" si="13"/>
        <v>0.52004917969557141</v>
      </c>
      <c r="W301" s="73" t="str">
        <f t="shared" si="14"/>
        <v>OK</v>
      </c>
    </row>
    <row r="302" spans="1:23">
      <c r="A302" s="42" t="s">
        <v>638</v>
      </c>
      <c r="B302" s="77">
        <v>78</v>
      </c>
      <c r="C302" s="77">
        <v>0.55769230769230771</v>
      </c>
      <c r="D302" s="77">
        <v>0.23076923076923078</v>
      </c>
      <c r="E302" s="77">
        <v>0.90384615384615385</v>
      </c>
      <c r="F302" s="77">
        <v>0.97104615384615378</v>
      </c>
      <c r="G302" s="77">
        <v>0.45154519230769236</v>
      </c>
      <c r="H302" s="77">
        <v>0.30036503459153363</v>
      </c>
      <c r="I302" s="77">
        <v>0.47667318741567005</v>
      </c>
      <c r="J302" s="43">
        <v>1</v>
      </c>
      <c r="K302" s="43" t="s">
        <v>295</v>
      </c>
      <c r="L302" s="43" t="s">
        <v>349</v>
      </c>
      <c r="M302" s="43" t="s">
        <v>296</v>
      </c>
      <c r="N302" s="43" t="s">
        <v>1180</v>
      </c>
      <c r="O302" s="43">
        <v>2</v>
      </c>
      <c r="P302" s="43" t="s">
        <v>347</v>
      </c>
      <c r="Q302" s="77">
        <v>-1.9204867019343217</v>
      </c>
      <c r="R302" s="77">
        <v>0.42003047366158286</v>
      </c>
      <c r="S302" s="43">
        <v>231</v>
      </c>
      <c r="T302" s="53">
        <v>0.28875000000000001</v>
      </c>
      <c r="U302" s="58">
        <f t="shared" si="12"/>
        <v>0</v>
      </c>
      <c r="V302" s="78">
        <f t="shared" si="13"/>
        <v>0.41527992371396805</v>
      </c>
      <c r="W302" s="73" t="str">
        <f t="shared" si="14"/>
        <v>OK</v>
      </c>
    </row>
    <row r="303" spans="1:23">
      <c r="A303" s="42" t="s">
        <v>639</v>
      </c>
      <c r="B303" s="77">
        <v>116</v>
      </c>
      <c r="C303" s="77">
        <v>0.97115384615384615</v>
      </c>
      <c r="D303" s="77">
        <v>0.375</v>
      </c>
      <c r="E303" s="77">
        <v>1.2788461538461537</v>
      </c>
      <c r="F303" s="77">
        <v>0.97158076923076919</v>
      </c>
      <c r="G303" s="77">
        <v>0.48220576923076924</v>
      </c>
      <c r="H303" s="77">
        <v>0.67535385359323863</v>
      </c>
      <c r="I303" s="77">
        <v>0.59201568481867251</v>
      </c>
      <c r="J303" s="43">
        <v>1</v>
      </c>
      <c r="K303" s="43" t="s">
        <v>263</v>
      </c>
      <c r="L303" s="43" t="s">
        <v>369</v>
      </c>
      <c r="M303" s="43" t="s">
        <v>262</v>
      </c>
      <c r="N303" s="43" t="s">
        <v>1182</v>
      </c>
      <c r="O303" s="43">
        <v>0</v>
      </c>
      <c r="P303" s="43" t="s">
        <v>344</v>
      </c>
      <c r="Q303" s="77">
        <v>0.73236045144864781</v>
      </c>
      <c r="R303" s="77">
        <v>0.67463915686857689</v>
      </c>
      <c r="S303" s="43">
        <v>346</v>
      </c>
      <c r="T303" s="53">
        <v>0.4325</v>
      </c>
      <c r="U303" s="58">
        <f t="shared" si="12"/>
        <v>0</v>
      </c>
      <c r="V303" s="78">
        <f t="shared" si="13"/>
        <v>0.61096249725486684</v>
      </c>
      <c r="W303" s="73" t="str">
        <f t="shared" si="14"/>
        <v>OK</v>
      </c>
    </row>
    <row r="304" spans="1:23">
      <c r="A304" s="42" t="s">
        <v>640</v>
      </c>
      <c r="B304" s="77">
        <v>111.5</v>
      </c>
      <c r="C304" s="77">
        <v>0.73076923076923073</v>
      </c>
      <c r="D304" s="77">
        <v>0.28846153846153844</v>
      </c>
      <c r="E304" s="77">
        <v>1.0192307692307692</v>
      </c>
      <c r="F304" s="77">
        <v>0.96911442307692297</v>
      </c>
      <c r="G304" s="77">
        <v>0.25983942307692309</v>
      </c>
      <c r="H304" s="77">
        <v>0.4651303916492967</v>
      </c>
      <c r="I304" s="77">
        <v>0.50312457914739228</v>
      </c>
      <c r="J304" s="43">
        <v>1</v>
      </c>
      <c r="K304" s="43" t="s">
        <v>286</v>
      </c>
      <c r="L304" s="43" t="s">
        <v>349</v>
      </c>
      <c r="M304" s="43" t="s">
        <v>291</v>
      </c>
      <c r="N304" s="43" t="s">
        <v>1181</v>
      </c>
      <c r="O304" s="43">
        <v>0</v>
      </c>
      <c r="P304" s="43" t="s">
        <v>344</v>
      </c>
      <c r="Q304" s="77">
        <v>-0.64505533137409476</v>
      </c>
      <c r="R304" s="77">
        <v>-1.0454413872166333</v>
      </c>
      <c r="S304" s="43">
        <v>346</v>
      </c>
      <c r="T304" s="53">
        <v>0.4325</v>
      </c>
      <c r="U304" s="58">
        <f t="shared" si="12"/>
        <v>0</v>
      </c>
      <c r="V304" s="78">
        <f t="shared" si="13"/>
        <v>0.54528619421717039</v>
      </c>
      <c r="W304" s="73" t="str">
        <f t="shared" si="14"/>
        <v>OK</v>
      </c>
    </row>
    <row r="305" spans="1:23">
      <c r="A305" s="42" t="s">
        <v>641</v>
      </c>
      <c r="B305" s="77">
        <v>77.5</v>
      </c>
      <c r="C305" s="77">
        <v>0.76923076923076927</v>
      </c>
      <c r="D305" s="77">
        <v>0.26923076923076922</v>
      </c>
      <c r="E305" s="77">
        <v>0.97115384615384615</v>
      </c>
      <c r="F305" s="77">
        <v>0.96903173076923088</v>
      </c>
      <c r="G305" s="77">
        <v>0.54650288461538465</v>
      </c>
      <c r="H305" s="77">
        <v>0.45908938250035214</v>
      </c>
      <c r="I305" s="77">
        <v>0.52063876844296275</v>
      </c>
      <c r="J305" s="43">
        <v>1</v>
      </c>
      <c r="K305" s="43" t="s">
        <v>295</v>
      </c>
      <c r="L305" s="43" t="s">
        <v>343</v>
      </c>
      <c r="M305" s="43" t="s">
        <v>296</v>
      </c>
      <c r="N305" s="43" t="s">
        <v>1181</v>
      </c>
      <c r="O305" s="43">
        <v>0</v>
      </c>
      <c r="P305" s="43" t="s">
        <v>344</v>
      </c>
      <c r="Q305" s="77">
        <v>-1.1024542814647285</v>
      </c>
      <c r="R305" s="77">
        <v>1.1784244318949966</v>
      </c>
      <c r="S305" s="43">
        <v>346</v>
      </c>
      <c r="T305" s="53">
        <v>0.4325</v>
      </c>
      <c r="U305" s="58">
        <f t="shared" si="12"/>
        <v>0</v>
      </c>
      <c r="V305" s="78">
        <f t="shared" si="13"/>
        <v>0.47615613150420111</v>
      </c>
      <c r="W305" s="73" t="str">
        <f t="shared" si="14"/>
        <v>OK</v>
      </c>
    </row>
    <row r="306" spans="1:23">
      <c r="A306" s="42" t="s">
        <v>642</v>
      </c>
      <c r="B306" s="77">
        <v>107</v>
      </c>
      <c r="C306" s="77">
        <v>0.58653846153846156</v>
      </c>
      <c r="D306" s="77">
        <v>0.24038461538461539</v>
      </c>
      <c r="E306" s="77">
        <v>0.625</v>
      </c>
      <c r="F306" s="77">
        <v>0.96949134615384613</v>
      </c>
      <c r="G306" s="77">
        <v>0.18587019230769231</v>
      </c>
      <c r="H306" s="77">
        <v>0.33079522051518429</v>
      </c>
      <c r="I306" s="77">
        <v>0.20206354402073473</v>
      </c>
      <c r="J306" s="43">
        <v>1</v>
      </c>
      <c r="K306" s="43" t="s">
        <v>286</v>
      </c>
      <c r="L306" s="43" t="s">
        <v>349</v>
      </c>
      <c r="M306" s="43" t="s">
        <v>290</v>
      </c>
      <c r="N306" s="43" t="s">
        <v>1180</v>
      </c>
      <c r="O306" s="43">
        <v>2</v>
      </c>
      <c r="P306" s="43" t="s">
        <v>347</v>
      </c>
      <c r="Q306" s="77">
        <v>-2.2993939058048625</v>
      </c>
      <c r="R306" s="77">
        <v>-1.9941599450394498</v>
      </c>
      <c r="S306" s="43">
        <v>231</v>
      </c>
      <c r="T306" s="53">
        <v>0.28875000000000001</v>
      </c>
      <c r="U306" s="58">
        <f t="shared" si="12"/>
        <v>0</v>
      </c>
      <c r="V306" s="78">
        <f t="shared" si="13"/>
        <v>0.41300936436113023</v>
      </c>
      <c r="W306" s="73" t="str">
        <f t="shared" si="14"/>
        <v>OK</v>
      </c>
    </row>
    <row r="307" spans="1:23">
      <c r="A307" s="42" t="s">
        <v>643</v>
      </c>
      <c r="B307" s="77">
        <v>83</v>
      </c>
      <c r="C307" s="77">
        <v>0.44230769230769229</v>
      </c>
      <c r="D307" s="77">
        <v>0.21153846153846154</v>
      </c>
      <c r="E307" s="77">
        <v>0.57692307692307687</v>
      </c>
      <c r="F307" s="77">
        <v>0.97269615384615382</v>
      </c>
      <c r="G307" s="77">
        <v>0.25328076923076925</v>
      </c>
      <c r="H307" s="77">
        <v>0.22047083062096456</v>
      </c>
      <c r="I307" s="77">
        <v>0.3102245765519388</v>
      </c>
      <c r="J307" s="43">
        <v>1</v>
      </c>
      <c r="K307" s="43" t="s">
        <v>312</v>
      </c>
      <c r="L307" s="43" t="s">
        <v>346</v>
      </c>
      <c r="M307" s="43" t="s">
        <v>313</v>
      </c>
      <c r="N307" s="43" t="s">
        <v>1180</v>
      </c>
      <c r="O307" s="43">
        <v>2</v>
      </c>
      <c r="P307" s="43" t="s">
        <v>347</v>
      </c>
      <c r="Q307" s="77">
        <v>-2.8825078959456047</v>
      </c>
      <c r="R307" s="77">
        <v>-1.2783538911142169</v>
      </c>
      <c r="S307" s="43">
        <v>231</v>
      </c>
      <c r="T307" s="53">
        <v>0.28875000000000001</v>
      </c>
      <c r="U307" s="58">
        <f t="shared" si="12"/>
        <v>0</v>
      </c>
      <c r="V307" s="78">
        <f t="shared" si="13"/>
        <v>0.37895905443732336</v>
      </c>
      <c r="W307" s="73" t="str">
        <f t="shared" si="14"/>
        <v>OK</v>
      </c>
    </row>
    <row r="308" spans="1:23">
      <c r="A308" s="42" t="s">
        <v>644</v>
      </c>
      <c r="B308" s="77">
        <v>88</v>
      </c>
      <c r="C308" s="77">
        <v>0.74038461538461542</v>
      </c>
      <c r="D308" s="77">
        <v>0.375</v>
      </c>
      <c r="E308" s="77">
        <v>1.1538461538461537</v>
      </c>
      <c r="F308" s="77">
        <v>0.96967499999999995</v>
      </c>
      <c r="G308" s="77">
        <v>0.40083750000000001</v>
      </c>
      <c r="H308" s="77">
        <v>0.47598873652123513</v>
      </c>
      <c r="I308" s="77">
        <v>0.52202226415982789</v>
      </c>
      <c r="J308" s="43">
        <v>1</v>
      </c>
      <c r="K308" s="43" t="s">
        <v>281</v>
      </c>
      <c r="L308" s="43" t="s">
        <v>346</v>
      </c>
      <c r="M308" s="43" t="s">
        <v>284</v>
      </c>
      <c r="N308" s="43" t="s">
        <v>1181</v>
      </c>
      <c r="O308" s="43">
        <v>0</v>
      </c>
      <c r="P308" s="43" t="s">
        <v>344</v>
      </c>
      <c r="Q308" s="77">
        <v>-0.52001942154388747</v>
      </c>
      <c r="R308" s="77">
        <v>0.22868588446291074</v>
      </c>
      <c r="S308" s="43">
        <v>346</v>
      </c>
      <c r="T308" s="53">
        <v>0.4325</v>
      </c>
      <c r="U308" s="58">
        <f t="shared" si="12"/>
        <v>0</v>
      </c>
      <c r="V308" s="78">
        <f t="shared" si="13"/>
        <v>0.52059223568250412</v>
      </c>
      <c r="W308" s="73" t="str">
        <f t="shared" si="14"/>
        <v>OK</v>
      </c>
    </row>
    <row r="309" spans="1:23">
      <c r="A309" s="42" t="s">
        <v>645</v>
      </c>
      <c r="B309" s="77">
        <v>99.5</v>
      </c>
      <c r="C309" s="77">
        <v>0.90384615384615385</v>
      </c>
      <c r="D309" s="77">
        <v>0.55769230769230771</v>
      </c>
      <c r="E309" s="77">
        <v>1.4711538461538463</v>
      </c>
      <c r="F309" s="77">
        <v>0.97179326923076925</v>
      </c>
      <c r="G309" s="77">
        <v>0.31151442307692306</v>
      </c>
      <c r="H309" s="77">
        <v>0.41892609359488098</v>
      </c>
      <c r="I309" s="77">
        <v>0.74498246874284402</v>
      </c>
      <c r="J309" s="43">
        <v>1</v>
      </c>
      <c r="K309" s="43" t="s">
        <v>312</v>
      </c>
      <c r="L309" s="43" t="s">
        <v>353</v>
      </c>
      <c r="M309" s="43" t="s">
        <v>314</v>
      </c>
      <c r="N309" s="43" t="s">
        <v>1181</v>
      </c>
      <c r="O309" s="43">
        <v>0</v>
      </c>
      <c r="P309" s="43" t="s">
        <v>344</v>
      </c>
      <c r="Q309" s="77">
        <v>0.955737387040965</v>
      </c>
      <c r="R309" s="77">
        <v>-3.9963242046893173E-2</v>
      </c>
      <c r="S309" s="43">
        <v>346</v>
      </c>
      <c r="T309" s="53">
        <v>0.4325</v>
      </c>
      <c r="U309" s="58">
        <f t="shared" si="12"/>
        <v>1</v>
      </c>
      <c r="V309" s="78">
        <f t="shared" si="13"/>
        <v>0.58413287697131888</v>
      </c>
      <c r="W309" s="73" t="str">
        <f t="shared" si="14"/>
        <v>OK</v>
      </c>
    </row>
    <row r="310" spans="1:23">
      <c r="A310" s="42" t="s">
        <v>646</v>
      </c>
      <c r="B310" s="77">
        <v>57.5</v>
      </c>
      <c r="C310" s="77">
        <v>0.66346153846153844</v>
      </c>
      <c r="D310" s="77">
        <v>0.34615384615384615</v>
      </c>
      <c r="E310" s="77">
        <v>1.0769230769230769</v>
      </c>
      <c r="F310" s="77">
        <v>0.96946923076923075</v>
      </c>
      <c r="G310" s="77">
        <v>0.5807278846153846</v>
      </c>
      <c r="H310" s="77">
        <v>0.28910289384819426</v>
      </c>
      <c r="I310" s="77">
        <v>0.61721425408542197</v>
      </c>
      <c r="J310" s="43">
        <v>1</v>
      </c>
      <c r="K310" s="43" t="s">
        <v>281</v>
      </c>
      <c r="L310" s="43" t="s">
        <v>343</v>
      </c>
      <c r="M310" s="43" t="s">
        <v>280</v>
      </c>
      <c r="N310" s="43" t="s">
        <v>1180</v>
      </c>
      <c r="O310" s="43">
        <v>0</v>
      </c>
      <c r="P310" s="43" t="s">
        <v>344</v>
      </c>
      <c r="Q310" s="77">
        <v>-1.3138112145305889</v>
      </c>
      <c r="R310" s="77">
        <v>1.7374989921177255</v>
      </c>
      <c r="S310" s="43">
        <v>346</v>
      </c>
      <c r="T310" s="53">
        <v>0.4325</v>
      </c>
      <c r="U310" s="58">
        <f t="shared" si="12"/>
        <v>1</v>
      </c>
      <c r="V310" s="78">
        <f t="shared" si="13"/>
        <v>0.42007860730346791</v>
      </c>
      <c r="W310" s="73" t="str">
        <f t="shared" si="14"/>
        <v>OK</v>
      </c>
    </row>
    <row r="311" spans="1:23">
      <c r="A311" s="42" t="s">
        <v>647</v>
      </c>
      <c r="B311" s="77">
        <v>108</v>
      </c>
      <c r="C311" s="77">
        <v>0.91346153846153844</v>
      </c>
      <c r="D311" s="77">
        <v>0.45192307692307693</v>
      </c>
      <c r="E311" s="77">
        <v>1.4038461538461537</v>
      </c>
      <c r="F311" s="77">
        <v>0.97142307692307694</v>
      </c>
      <c r="G311" s="77">
        <v>0.3205182692307692</v>
      </c>
      <c r="H311" s="77">
        <v>0.42896423328022715</v>
      </c>
      <c r="I311" s="77">
        <v>0.67522335075583206</v>
      </c>
      <c r="J311" s="43">
        <v>1</v>
      </c>
      <c r="K311" s="43" t="s">
        <v>286</v>
      </c>
      <c r="L311" s="43" t="s">
        <v>349</v>
      </c>
      <c r="M311" s="43" t="s">
        <v>290</v>
      </c>
      <c r="N311" s="43" t="s">
        <v>1181</v>
      </c>
      <c r="O311" s="43">
        <v>0</v>
      </c>
      <c r="P311" s="43" t="s">
        <v>344</v>
      </c>
      <c r="Q311" s="77">
        <v>0.63581891158911563</v>
      </c>
      <c r="R311" s="77">
        <v>-0.19251414443856038</v>
      </c>
      <c r="S311" s="43">
        <v>346</v>
      </c>
      <c r="T311" s="53">
        <v>0.4325</v>
      </c>
      <c r="U311" s="58">
        <f t="shared" si="12"/>
        <v>1</v>
      </c>
      <c r="V311" s="78">
        <f t="shared" si="13"/>
        <v>0.56547134289515955</v>
      </c>
      <c r="W311" s="73" t="str">
        <f t="shared" si="14"/>
        <v>OK</v>
      </c>
    </row>
    <row r="312" spans="1:23">
      <c r="A312" s="42" t="s">
        <v>648</v>
      </c>
      <c r="B312" s="77">
        <v>58</v>
      </c>
      <c r="C312" s="77">
        <v>0.58653846153846156</v>
      </c>
      <c r="D312" s="77">
        <v>0.19230769230769232</v>
      </c>
      <c r="E312" s="77">
        <v>0.99038461538461542</v>
      </c>
      <c r="F312" s="77">
        <v>0.96815432692307701</v>
      </c>
      <c r="G312" s="77">
        <v>0.44124807692307694</v>
      </c>
      <c r="H312" s="77">
        <v>0.19432434580653773</v>
      </c>
      <c r="I312" s="77">
        <v>0.51552372031471316</v>
      </c>
      <c r="J312" s="43">
        <v>1</v>
      </c>
      <c r="K312" s="43" t="s">
        <v>298</v>
      </c>
      <c r="L312" s="43" t="s">
        <v>346</v>
      </c>
      <c r="M312" s="43" t="s">
        <v>301</v>
      </c>
      <c r="N312" s="43" t="s">
        <v>1180</v>
      </c>
      <c r="O312" s="43">
        <v>2</v>
      </c>
      <c r="P312" s="43" t="s">
        <v>347</v>
      </c>
      <c r="Q312" s="77">
        <v>-2.1666577321932339</v>
      </c>
      <c r="R312" s="77">
        <v>0.58906838605241307</v>
      </c>
      <c r="S312" s="43">
        <v>231</v>
      </c>
      <c r="T312" s="53">
        <v>0.28875000000000001</v>
      </c>
      <c r="U312" s="58">
        <f t="shared" si="12"/>
        <v>0</v>
      </c>
      <c r="V312" s="78">
        <f t="shared" si="13"/>
        <v>0.38179105247658668</v>
      </c>
      <c r="W312" s="73" t="str">
        <f t="shared" si="14"/>
        <v>OK</v>
      </c>
    </row>
    <row r="313" spans="1:23">
      <c r="A313" s="42" t="s">
        <v>649</v>
      </c>
      <c r="B313" s="77">
        <v>82.5</v>
      </c>
      <c r="C313" s="77">
        <v>0.83653846153846156</v>
      </c>
      <c r="D313" s="77">
        <v>0.24038461538461539</v>
      </c>
      <c r="E313" s="77">
        <v>1.0673076923076923</v>
      </c>
      <c r="F313" s="77">
        <v>0.9691153846153846</v>
      </c>
      <c r="G313" s="77">
        <v>0.29822019230769231</v>
      </c>
      <c r="H313" s="77">
        <v>0.42018821334469414</v>
      </c>
      <c r="I313" s="77">
        <v>0.43097972689727498</v>
      </c>
      <c r="J313" s="43">
        <v>1</v>
      </c>
      <c r="K313" s="43" t="s">
        <v>281</v>
      </c>
      <c r="L313" s="43" t="s">
        <v>349</v>
      </c>
      <c r="M313" s="43" t="s">
        <v>280</v>
      </c>
      <c r="N313" s="43" t="s">
        <v>1181</v>
      </c>
      <c r="O313" s="43">
        <v>0</v>
      </c>
      <c r="P313" s="43" t="s">
        <v>344</v>
      </c>
      <c r="Q313" s="77">
        <v>-1.055901904758221</v>
      </c>
      <c r="R313" s="77">
        <v>-0.579534272493475</v>
      </c>
      <c r="S313" s="43">
        <v>346</v>
      </c>
      <c r="T313" s="53">
        <v>0.4325</v>
      </c>
      <c r="U313" s="58">
        <f t="shared" si="12"/>
        <v>0</v>
      </c>
      <c r="V313" s="78">
        <f t="shared" si="13"/>
        <v>0.49382356599737182</v>
      </c>
      <c r="W313" s="73" t="str">
        <f t="shared" si="14"/>
        <v>OK</v>
      </c>
    </row>
    <row r="314" spans="1:23">
      <c r="A314" s="42" t="s">
        <v>650</v>
      </c>
      <c r="B314" s="77">
        <v>79</v>
      </c>
      <c r="C314" s="77">
        <v>0.78846153846153844</v>
      </c>
      <c r="D314" s="77">
        <v>0.30769230769230771</v>
      </c>
      <c r="E314" s="77">
        <v>0.83653846153846156</v>
      </c>
      <c r="F314" s="77">
        <v>0.97286923076923071</v>
      </c>
      <c r="G314" s="77">
        <v>0.39321634615384615</v>
      </c>
      <c r="H314" s="77">
        <v>0.42595419096944737</v>
      </c>
      <c r="I314" s="77">
        <v>0.44206178014867425</v>
      </c>
      <c r="J314" s="43">
        <v>1</v>
      </c>
      <c r="K314" s="43" t="s">
        <v>298</v>
      </c>
      <c r="L314" s="43" t="s">
        <v>349</v>
      </c>
      <c r="M314" s="43" t="s">
        <v>300</v>
      </c>
      <c r="N314" s="43" t="s">
        <v>1181</v>
      </c>
      <c r="O314" s="43">
        <v>0</v>
      </c>
      <c r="P314" s="43" t="s">
        <v>344</v>
      </c>
      <c r="Q314" s="77">
        <v>-1.3054837897139699</v>
      </c>
      <c r="R314" s="77">
        <v>2.0253359745089638E-2</v>
      </c>
      <c r="S314" s="43">
        <v>346</v>
      </c>
      <c r="T314" s="53">
        <v>0.4325</v>
      </c>
      <c r="U314" s="58">
        <f t="shared" si="12"/>
        <v>0</v>
      </c>
      <c r="V314" s="78">
        <f t="shared" si="13"/>
        <v>0.47599383344239199</v>
      </c>
      <c r="W314" s="73" t="str">
        <f t="shared" si="14"/>
        <v>OK</v>
      </c>
    </row>
    <row r="315" spans="1:23">
      <c r="A315" s="42" t="s">
        <v>651</v>
      </c>
      <c r="B315" s="77">
        <v>138</v>
      </c>
      <c r="C315" s="77">
        <v>0.93269230769230771</v>
      </c>
      <c r="D315" s="77">
        <v>0.48076923076923078</v>
      </c>
      <c r="E315" s="77">
        <v>1.1826923076923077</v>
      </c>
      <c r="F315" s="77">
        <v>0.96814038461538465</v>
      </c>
      <c r="G315" s="77">
        <v>0.37473365384615381</v>
      </c>
      <c r="H315" s="77">
        <v>0.60226269922249098</v>
      </c>
      <c r="I315" s="77">
        <v>0.56947695394760189</v>
      </c>
      <c r="J315" s="43">
        <v>1</v>
      </c>
      <c r="K315" s="43" t="s">
        <v>266</v>
      </c>
      <c r="L315" s="43" t="s">
        <v>349</v>
      </c>
      <c r="M315" s="43" t="s">
        <v>267</v>
      </c>
      <c r="N315" s="43" t="s">
        <v>1179</v>
      </c>
      <c r="O315" s="43">
        <v>0</v>
      </c>
      <c r="P315" s="43" t="s">
        <v>344</v>
      </c>
      <c r="Q315" s="77">
        <v>0.84740068706816907</v>
      </c>
      <c r="R315" s="77">
        <v>-0.27434760666414598</v>
      </c>
      <c r="S315" s="43">
        <v>346</v>
      </c>
      <c r="T315" s="53">
        <v>0.4325</v>
      </c>
      <c r="U315" s="58">
        <f t="shared" si="12"/>
        <v>0</v>
      </c>
      <c r="V315" s="78">
        <f t="shared" si="13"/>
        <v>0.59817788737286304</v>
      </c>
      <c r="W315" s="73" t="str">
        <f t="shared" si="14"/>
        <v>OK</v>
      </c>
    </row>
    <row r="316" spans="1:23">
      <c r="A316" s="42" t="s">
        <v>652</v>
      </c>
      <c r="B316" s="77">
        <v>113.5</v>
      </c>
      <c r="C316" s="77">
        <v>1.0769230769230769</v>
      </c>
      <c r="D316" s="77">
        <v>0.46153846153846156</v>
      </c>
      <c r="E316" s="77">
        <v>1.4230769230769231</v>
      </c>
      <c r="F316" s="77">
        <v>0.9717451923076923</v>
      </c>
      <c r="G316" s="77">
        <v>0.40389423076923081</v>
      </c>
      <c r="H316" s="77">
        <v>0.59223045652491058</v>
      </c>
      <c r="I316" s="77">
        <v>0.61595941307259117</v>
      </c>
      <c r="J316" s="43">
        <v>1</v>
      </c>
      <c r="K316" s="43" t="s">
        <v>276</v>
      </c>
      <c r="L316" s="43" t="s">
        <v>349</v>
      </c>
      <c r="M316" s="43" t="s">
        <v>279</v>
      </c>
      <c r="N316" s="43" t="s">
        <v>1179</v>
      </c>
      <c r="O316" s="43">
        <v>0</v>
      </c>
      <c r="P316" s="43" t="s">
        <v>344</v>
      </c>
      <c r="Q316" s="77">
        <v>1.1328195026596628</v>
      </c>
      <c r="R316" s="77">
        <v>0.30070677237315674</v>
      </c>
      <c r="S316" s="43">
        <v>346</v>
      </c>
      <c r="T316" s="53">
        <v>0.4325</v>
      </c>
      <c r="U316" s="58">
        <f t="shared" si="12"/>
        <v>1</v>
      </c>
      <c r="V316" s="78">
        <f t="shared" si="13"/>
        <v>0.60031797166567946</v>
      </c>
      <c r="W316" s="73" t="str">
        <f t="shared" si="14"/>
        <v>OK</v>
      </c>
    </row>
    <row r="317" spans="1:23">
      <c r="A317" s="42" t="s">
        <v>653</v>
      </c>
      <c r="B317" s="77">
        <v>98.5</v>
      </c>
      <c r="C317" s="77">
        <v>0.84615384615384615</v>
      </c>
      <c r="D317" s="77">
        <v>0.42307692307692307</v>
      </c>
      <c r="E317" s="77">
        <v>1.2884615384615385</v>
      </c>
      <c r="F317" s="77">
        <v>0.97152980769230779</v>
      </c>
      <c r="G317" s="77">
        <v>0.45746923076923074</v>
      </c>
      <c r="H317" s="77">
        <v>0.54679085451398868</v>
      </c>
      <c r="I317" s="77">
        <v>0.56266956482217112</v>
      </c>
      <c r="J317" s="43">
        <v>1</v>
      </c>
      <c r="K317" s="43" t="s">
        <v>312</v>
      </c>
      <c r="L317" s="43" t="s">
        <v>349</v>
      </c>
      <c r="M317" s="43" t="s">
        <v>313</v>
      </c>
      <c r="N317" s="43" t="s">
        <v>1179</v>
      </c>
      <c r="O317" s="43">
        <v>0</v>
      </c>
      <c r="P317" s="43" t="s">
        <v>344</v>
      </c>
      <c r="Q317" s="77">
        <v>0.19218305716144798</v>
      </c>
      <c r="R317" s="77">
        <v>0.64501607911213821</v>
      </c>
      <c r="S317" s="43">
        <v>346</v>
      </c>
      <c r="T317" s="53">
        <v>0.4325</v>
      </c>
      <c r="U317" s="58">
        <f t="shared" si="12"/>
        <v>0</v>
      </c>
      <c r="V317" s="78">
        <f t="shared" si="13"/>
        <v>0.55048944628563845</v>
      </c>
      <c r="W317" s="73" t="str">
        <f t="shared" si="14"/>
        <v>OK</v>
      </c>
    </row>
    <row r="318" spans="1:23">
      <c r="A318" s="42" t="s">
        <v>654</v>
      </c>
      <c r="B318" s="77">
        <v>103</v>
      </c>
      <c r="C318" s="77">
        <v>0.75961538461538458</v>
      </c>
      <c r="D318" s="77">
        <v>0.29807692307692307</v>
      </c>
      <c r="E318" s="77">
        <v>0.875</v>
      </c>
      <c r="F318" s="77">
        <v>0.96800865384615387</v>
      </c>
      <c r="G318" s="77">
        <v>0.21495865384615384</v>
      </c>
      <c r="H318" s="77">
        <v>0.36549276851827445</v>
      </c>
      <c r="I318" s="77">
        <v>0.38936836784648582</v>
      </c>
      <c r="J318" s="43">
        <v>1</v>
      </c>
      <c r="K318" s="43" t="s">
        <v>286</v>
      </c>
      <c r="L318" s="43" t="s">
        <v>353</v>
      </c>
      <c r="M318" s="43" t="s">
        <v>287</v>
      </c>
      <c r="N318" s="43" t="s">
        <v>1181</v>
      </c>
      <c r="O318" s="43">
        <v>0</v>
      </c>
      <c r="P318" s="43" t="s">
        <v>344</v>
      </c>
      <c r="Q318" s="77">
        <v>-1.2376207461078377</v>
      </c>
      <c r="R318" s="77">
        <v>-1.4355838558651006</v>
      </c>
      <c r="S318" s="43">
        <v>346</v>
      </c>
      <c r="T318" s="53">
        <v>0.4325</v>
      </c>
      <c r="U318" s="58">
        <f t="shared" si="12"/>
        <v>0</v>
      </c>
      <c r="V318" s="78">
        <f t="shared" si="13"/>
        <v>0.47754259272563077</v>
      </c>
      <c r="W318" s="73" t="str">
        <f t="shared" si="14"/>
        <v>OK</v>
      </c>
    </row>
    <row r="319" spans="1:23">
      <c r="A319" s="42" t="s">
        <v>655</v>
      </c>
      <c r="B319" s="77">
        <v>178.5</v>
      </c>
      <c r="C319" s="77">
        <v>1.4134615384615385</v>
      </c>
      <c r="D319" s="77">
        <v>0.77884615384615385</v>
      </c>
      <c r="E319" s="77">
        <v>1.3942307692307692</v>
      </c>
      <c r="F319" s="77">
        <v>0.97134230769230767</v>
      </c>
      <c r="G319" s="77">
        <v>0.30980769230769228</v>
      </c>
      <c r="H319" s="77">
        <v>0.92561046501257915</v>
      </c>
      <c r="I319" s="77">
        <v>0.57516503895764926</v>
      </c>
      <c r="J319" s="43">
        <v>1</v>
      </c>
      <c r="K319" s="43" t="s">
        <v>244</v>
      </c>
      <c r="L319" s="43" t="s">
        <v>343</v>
      </c>
      <c r="M319" s="43" t="s">
        <v>260</v>
      </c>
      <c r="N319" s="43" t="s">
        <v>1182</v>
      </c>
      <c r="O319" s="43">
        <v>1</v>
      </c>
      <c r="P319" s="43" t="s">
        <v>350</v>
      </c>
      <c r="Q319" s="77">
        <v>3.4583119885074183</v>
      </c>
      <c r="R319" s="77">
        <v>-0.78941210433554232</v>
      </c>
      <c r="S319" s="43">
        <v>223</v>
      </c>
      <c r="T319" s="53">
        <v>0.27875</v>
      </c>
      <c r="U319" s="58">
        <f t="shared" si="12"/>
        <v>0</v>
      </c>
      <c r="V319" s="78">
        <f t="shared" si="13"/>
        <v>0.76162229786603231</v>
      </c>
      <c r="W319" s="73" t="str">
        <f t="shared" si="14"/>
        <v>OK</v>
      </c>
    </row>
    <row r="320" spans="1:23">
      <c r="A320" s="42" t="s">
        <v>656</v>
      </c>
      <c r="B320" s="77">
        <v>73</v>
      </c>
      <c r="C320" s="77">
        <v>0.65384615384615385</v>
      </c>
      <c r="D320" s="77">
        <v>0.24038461538461539</v>
      </c>
      <c r="E320" s="77">
        <v>0.97115384615384615</v>
      </c>
      <c r="F320" s="77">
        <v>0.96694711538461542</v>
      </c>
      <c r="G320" s="77">
        <v>0.50921634615384614</v>
      </c>
      <c r="H320" s="77">
        <v>0.38495725148190568</v>
      </c>
      <c r="I320" s="77">
        <v>0.46078523307520486</v>
      </c>
      <c r="J320" s="43">
        <v>1</v>
      </c>
      <c r="K320" s="43" t="s">
        <v>263</v>
      </c>
      <c r="L320" s="43" t="s">
        <v>346</v>
      </c>
      <c r="M320" s="43" t="s">
        <v>264</v>
      </c>
      <c r="N320" s="43" t="s">
        <v>1181</v>
      </c>
      <c r="O320" s="43">
        <v>2</v>
      </c>
      <c r="P320" s="43" t="s">
        <v>347</v>
      </c>
      <c r="Q320" s="77">
        <v>-1.6208712569358186</v>
      </c>
      <c r="R320" s="77">
        <v>0.88626016840781896</v>
      </c>
      <c r="S320" s="43">
        <v>231</v>
      </c>
      <c r="T320" s="53">
        <v>0.28875000000000001</v>
      </c>
      <c r="U320" s="58">
        <f t="shared" si="12"/>
        <v>0</v>
      </c>
      <c r="V320" s="78">
        <f t="shared" si="13"/>
        <v>0.43416224655095748</v>
      </c>
      <c r="W320" s="73" t="str">
        <f t="shared" si="14"/>
        <v>OK</v>
      </c>
    </row>
    <row r="321" spans="1:23">
      <c r="A321" s="42" t="s">
        <v>657</v>
      </c>
      <c r="B321" s="77">
        <v>57.5</v>
      </c>
      <c r="C321" s="77">
        <v>0.80769230769230771</v>
      </c>
      <c r="D321" s="77">
        <v>0.31730769230769229</v>
      </c>
      <c r="E321" s="77">
        <v>0.80769230769230771</v>
      </c>
      <c r="F321" s="77">
        <v>0.96802980769230773</v>
      </c>
      <c r="G321" s="77">
        <v>0.64839711538461542</v>
      </c>
      <c r="H321" s="77">
        <v>0.34856122396224648</v>
      </c>
      <c r="I321" s="77">
        <v>0.42609679885614599</v>
      </c>
      <c r="J321" s="43">
        <v>1</v>
      </c>
      <c r="K321" s="43" t="s">
        <v>281</v>
      </c>
      <c r="L321" s="43" t="s">
        <v>369</v>
      </c>
      <c r="M321" s="43" t="s">
        <v>283</v>
      </c>
      <c r="N321" s="43" t="s">
        <v>1181</v>
      </c>
      <c r="O321" s="43">
        <v>2</v>
      </c>
      <c r="P321" s="43" t="s">
        <v>347</v>
      </c>
      <c r="Q321" s="77">
        <v>-1.7762125051456572</v>
      </c>
      <c r="R321" s="77">
        <v>1.9033685860931717</v>
      </c>
      <c r="S321" s="43">
        <v>231</v>
      </c>
      <c r="T321" s="53">
        <v>0.28875000000000001</v>
      </c>
      <c r="U321" s="58">
        <f t="shared" si="12"/>
        <v>0</v>
      </c>
      <c r="V321" s="78">
        <f t="shared" si="13"/>
        <v>0.37258231159370081</v>
      </c>
      <c r="W321" s="73" t="str">
        <f t="shared" si="14"/>
        <v>OK</v>
      </c>
    </row>
    <row r="322" spans="1:23">
      <c r="A322" s="42" t="s">
        <v>658</v>
      </c>
      <c r="B322" s="77">
        <v>126</v>
      </c>
      <c r="C322" s="77">
        <v>1.2596153846153846</v>
      </c>
      <c r="D322" s="77">
        <v>0.60576923076923073</v>
      </c>
      <c r="E322" s="77">
        <v>1.3269230769230769</v>
      </c>
      <c r="F322" s="77">
        <v>0.96914134615384617</v>
      </c>
      <c r="G322" s="77">
        <v>0.46560576923076924</v>
      </c>
      <c r="H322" s="77">
        <v>0.75801281370001983</v>
      </c>
      <c r="I322" s="77">
        <v>0.63279123159486494</v>
      </c>
      <c r="J322" s="43">
        <v>1</v>
      </c>
      <c r="K322" s="43" t="s">
        <v>276</v>
      </c>
      <c r="L322" s="43" t="s">
        <v>343</v>
      </c>
      <c r="M322" s="43" t="s">
        <v>275</v>
      </c>
      <c r="N322" s="43" t="s">
        <v>1182</v>
      </c>
      <c r="O322" s="43">
        <v>1</v>
      </c>
      <c r="P322" s="43" t="s">
        <v>350</v>
      </c>
      <c r="Q322" s="77">
        <v>2.0246871178087904</v>
      </c>
      <c r="R322" s="77">
        <v>0.66086936533093599</v>
      </c>
      <c r="S322" s="43">
        <v>223</v>
      </c>
      <c r="T322" s="53">
        <v>0.27875</v>
      </c>
      <c r="U322" s="58">
        <f t="shared" si="12"/>
        <v>1</v>
      </c>
      <c r="V322" s="78">
        <f t="shared" si="13"/>
        <v>0.66454169333577606</v>
      </c>
      <c r="W322" s="73" t="str">
        <f t="shared" si="14"/>
        <v>OK</v>
      </c>
    </row>
    <row r="323" spans="1:23">
      <c r="A323" s="42" t="s">
        <v>659</v>
      </c>
      <c r="B323" s="77">
        <v>128</v>
      </c>
      <c r="C323" s="77">
        <v>1.0192307692307692</v>
      </c>
      <c r="D323" s="77">
        <v>0.45192307692307693</v>
      </c>
      <c r="E323" s="77">
        <v>0.875</v>
      </c>
      <c r="F323" s="77">
        <v>0.97117403846153849</v>
      </c>
      <c r="G323" s="77">
        <v>0.17162596153846155</v>
      </c>
      <c r="H323" s="77">
        <v>0.6351832091978219</v>
      </c>
      <c r="I323" s="77">
        <v>0.36390364913449624</v>
      </c>
      <c r="J323" s="43">
        <v>1</v>
      </c>
      <c r="K323" s="43" t="s">
        <v>286</v>
      </c>
      <c r="L323" s="43" t="s">
        <v>343</v>
      </c>
      <c r="M323" s="43" t="s">
        <v>285</v>
      </c>
      <c r="N323" s="43" t="s">
        <v>1179</v>
      </c>
      <c r="O323" s="43">
        <v>0</v>
      </c>
      <c r="P323" s="43" t="s">
        <v>344</v>
      </c>
      <c r="Q323" s="77">
        <v>0.17653646790942928</v>
      </c>
      <c r="R323" s="77">
        <v>-1.8730093716030716</v>
      </c>
      <c r="S323" s="43">
        <v>346</v>
      </c>
      <c r="T323" s="53">
        <v>0.4325</v>
      </c>
      <c r="U323" s="58">
        <f t="shared" si="12"/>
        <v>0</v>
      </c>
      <c r="V323" s="78">
        <f t="shared" si="13"/>
        <v>0.60209704849475332</v>
      </c>
      <c r="W323" s="73" t="str">
        <f t="shared" si="14"/>
        <v>OK</v>
      </c>
    </row>
    <row r="324" spans="1:23">
      <c r="A324" s="42" t="s">
        <v>660</v>
      </c>
      <c r="B324" s="77">
        <v>76</v>
      </c>
      <c r="C324" s="77">
        <v>0.80769230769230771</v>
      </c>
      <c r="D324" s="77">
        <v>0.31730769230769229</v>
      </c>
      <c r="E324" s="77">
        <v>0.98076923076923073</v>
      </c>
      <c r="F324" s="77">
        <v>0.96971826923076931</v>
      </c>
      <c r="G324" s="77">
        <v>0.4972923076923077</v>
      </c>
      <c r="H324" s="77">
        <v>0.33794153803939508</v>
      </c>
      <c r="I324" s="77">
        <v>0.53168406658442036</v>
      </c>
      <c r="J324" s="43">
        <v>1</v>
      </c>
      <c r="K324" s="43" t="s">
        <v>303</v>
      </c>
      <c r="L324" s="43" t="s">
        <v>343</v>
      </c>
      <c r="M324" s="43" t="s">
        <v>302</v>
      </c>
      <c r="N324" s="43" t="s">
        <v>1181</v>
      </c>
      <c r="O324" s="43">
        <v>0</v>
      </c>
      <c r="P324" s="43" t="s">
        <v>344</v>
      </c>
      <c r="Q324" s="77">
        <v>-1.139368567381003</v>
      </c>
      <c r="R324" s="77">
        <v>0.89425774525698543</v>
      </c>
      <c r="S324" s="43">
        <v>346</v>
      </c>
      <c r="T324" s="53">
        <v>0.4325</v>
      </c>
      <c r="U324" s="58">
        <f t="shared" si="12"/>
        <v>0</v>
      </c>
      <c r="V324" s="78">
        <f t="shared" si="13"/>
        <v>0.43725583516997696</v>
      </c>
      <c r="W324" s="73" t="str">
        <f t="shared" si="14"/>
        <v>OK</v>
      </c>
    </row>
    <row r="325" spans="1:23">
      <c r="A325" s="42" t="s">
        <v>661</v>
      </c>
      <c r="B325" s="77">
        <v>127</v>
      </c>
      <c r="C325" s="77">
        <v>1.1346153846153846</v>
      </c>
      <c r="D325" s="77">
        <v>0.74038461538461542</v>
      </c>
      <c r="E325" s="77">
        <v>1.4423076923076923</v>
      </c>
      <c r="F325" s="77">
        <v>0.96976875000000007</v>
      </c>
      <c r="G325" s="77">
        <v>0.34596153846153843</v>
      </c>
      <c r="H325" s="77">
        <v>0.59162387714729658</v>
      </c>
      <c r="I325" s="77">
        <v>0.83205711790992876</v>
      </c>
      <c r="J325" s="43">
        <v>0</v>
      </c>
      <c r="K325" s="43" t="s">
        <v>308</v>
      </c>
      <c r="L325" s="43" t="s">
        <v>369</v>
      </c>
      <c r="M325" s="43" t="s">
        <v>310</v>
      </c>
      <c r="N325" s="43" t="s">
        <v>1179</v>
      </c>
      <c r="O325" s="43">
        <v>1</v>
      </c>
      <c r="P325" s="43" t="s">
        <v>350</v>
      </c>
      <c r="Q325" s="77">
        <v>2.388252451432654</v>
      </c>
      <c r="R325" s="77">
        <v>0.11654343117843198</v>
      </c>
      <c r="S325" s="43">
        <v>223</v>
      </c>
      <c r="T325" s="53">
        <v>0.27875</v>
      </c>
      <c r="U325" s="58">
        <f t="shared" si="12"/>
        <v>0</v>
      </c>
      <c r="V325" s="78">
        <f t="shared" si="13"/>
        <v>0.67935749547387747</v>
      </c>
      <c r="W325" s="73" t="str">
        <f t="shared" si="14"/>
        <v>CONSENT LIMIT</v>
      </c>
    </row>
    <row r="326" spans="1:23">
      <c r="A326" s="42" t="s">
        <v>662</v>
      </c>
      <c r="B326" s="77">
        <v>34.5</v>
      </c>
      <c r="C326" s="77">
        <v>0.29807692307692307</v>
      </c>
      <c r="D326" s="77">
        <v>3.8461538461538464E-2</v>
      </c>
      <c r="E326" s="77">
        <v>0.36538461538461536</v>
      </c>
      <c r="F326" s="77">
        <v>0.96763846153846156</v>
      </c>
      <c r="G326" s="77">
        <v>0.62571057692307686</v>
      </c>
      <c r="H326" s="77">
        <v>9.3317917908421019E-2</v>
      </c>
      <c r="I326" s="77">
        <v>0.12795757203895414</v>
      </c>
      <c r="J326" s="43">
        <v>1</v>
      </c>
      <c r="K326" s="43" t="s">
        <v>263</v>
      </c>
      <c r="L326" s="43" t="s">
        <v>353</v>
      </c>
      <c r="M326" s="43" t="s">
        <v>264</v>
      </c>
      <c r="N326" s="43" t="s">
        <v>1180</v>
      </c>
      <c r="O326" s="43">
        <v>2</v>
      </c>
      <c r="P326" s="43" t="s">
        <v>347</v>
      </c>
      <c r="Q326" s="77">
        <v>-4.9182988326641111</v>
      </c>
      <c r="R326" s="77">
        <v>1.3084183846303228</v>
      </c>
      <c r="S326" s="43">
        <v>231</v>
      </c>
      <c r="T326" s="53">
        <v>0.28875000000000001</v>
      </c>
      <c r="U326" s="58">
        <f t="shared" si="12"/>
        <v>0</v>
      </c>
      <c r="V326" s="78">
        <f t="shared" si="13"/>
        <v>0.17395269043970649</v>
      </c>
      <c r="W326" s="73" t="str">
        <f t="shared" si="14"/>
        <v>OK</v>
      </c>
    </row>
    <row r="327" spans="1:23">
      <c r="A327" s="42" t="s">
        <v>663</v>
      </c>
      <c r="B327" s="77">
        <v>71.5</v>
      </c>
      <c r="C327" s="77">
        <v>0.60576923076923073</v>
      </c>
      <c r="D327" s="77">
        <v>0.25</v>
      </c>
      <c r="E327" s="77">
        <v>0.76923076923076927</v>
      </c>
      <c r="F327" s="77">
        <v>0.97091730769230777</v>
      </c>
      <c r="G327" s="77">
        <v>0.54095961538461534</v>
      </c>
      <c r="H327" s="77">
        <v>0.26684596261330573</v>
      </c>
      <c r="I327" s="77">
        <v>0.34772474274758458</v>
      </c>
      <c r="J327" s="43">
        <v>1</v>
      </c>
      <c r="K327" s="43" t="s">
        <v>303</v>
      </c>
      <c r="L327" s="43" t="s">
        <v>343</v>
      </c>
      <c r="M327" s="43" t="s">
        <v>306</v>
      </c>
      <c r="N327" s="43" t="s">
        <v>1180</v>
      </c>
      <c r="O327" s="43">
        <v>2</v>
      </c>
      <c r="P327" s="43" t="s">
        <v>347</v>
      </c>
      <c r="Q327" s="77">
        <v>-2.3895917961953415</v>
      </c>
      <c r="R327" s="77">
        <v>0.91264019827002263</v>
      </c>
      <c r="S327" s="43">
        <v>231</v>
      </c>
      <c r="T327" s="53">
        <v>0.28875000000000001</v>
      </c>
      <c r="U327" s="58">
        <f t="shared" si="12"/>
        <v>0</v>
      </c>
      <c r="V327" s="78">
        <f t="shared" si="13"/>
        <v>0.33915820215410908</v>
      </c>
      <c r="W327" s="73" t="str">
        <f t="shared" si="14"/>
        <v>OK</v>
      </c>
    </row>
    <row r="328" spans="1:23">
      <c r="A328" s="42" t="s">
        <v>664</v>
      </c>
      <c r="B328" s="77">
        <v>150.5</v>
      </c>
      <c r="C328" s="77">
        <v>1.2019230769230769</v>
      </c>
      <c r="D328" s="77">
        <v>0.42307692307692307</v>
      </c>
      <c r="E328" s="77">
        <v>1.0096153846153846</v>
      </c>
      <c r="F328" s="77">
        <v>0.96631250000000002</v>
      </c>
      <c r="G328" s="77">
        <v>0.34557307692307693</v>
      </c>
      <c r="H328" s="77">
        <v>0.85427442652739316</v>
      </c>
      <c r="I328" s="77">
        <v>0.34933752182433508</v>
      </c>
      <c r="J328" s="43">
        <v>1</v>
      </c>
      <c r="K328" s="43" t="s">
        <v>286</v>
      </c>
      <c r="L328" s="43" t="s">
        <v>346</v>
      </c>
      <c r="M328" s="43" t="s">
        <v>287</v>
      </c>
      <c r="N328" s="43" t="s">
        <v>1182</v>
      </c>
      <c r="O328" s="43">
        <v>0</v>
      </c>
      <c r="P328" s="43" t="s">
        <v>344</v>
      </c>
      <c r="Q328" s="77">
        <v>1.0910950638513324</v>
      </c>
      <c r="R328" s="77">
        <v>-0.84508755958064286</v>
      </c>
      <c r="S328" s="43">
        <v>346</v>
      </c>
      <c r="T328" s="53">
        <v>0.4325</v>
      </c>
      <c r="U328" s="58">
        <f t="shared" si="12"/>
        <v>0</v>
      </c>
      <c r="V328" s="78">
        <f t="shared" si="13"/>
        <v>0.65283147925385832</v>
      </c>
      <c r="W328" s="73" t="str">
        <f t="shared" si="14"/>
        <v>OK</v>
      </c>
    </row>
    <row r="329" spans="1:23">
      <c r="A329" s="42" t="s">
        <v>665</v>
      </c>
      <c r="B329" s="77">
        <v>90.5</v>
      </c>
      <c r="C329" s="77">
        <v>0.91346153846153844</v>
      </c>
      <c r="D329" s="77">
        <v>0.5</v>
      </c>
      <c r="E329" s="77">
        <v>1.3653846153846154</v>
      </c>
      <c r="F329" s="77">
        <v>0.97126250000000003</v>
      </c>
      <c r="G329" s="77">
        <v>0.4120375</v>
      </c>
      <c r="H329" s="77">
        <v>0.51710278082726246</v>
      </c>
      <c r="I329" s="77">
        <v>0.52977035041006182</v>
      </c>
      <c r="J329" s="43">
        <v>1</v>
      </c>
      <c r="K329" s="43" t="s">
        <v>244</v>
      </c>
      <c r="L329" s="43" t="s">
        <v>343</v>
      </c>
      <c r="M329" s="43" t="s">
        <v>260</v>
      </c>
      <c r="N329" s="43" t="s">
        <v>1179</v>
      </c>
      <c r="O329" s="43">
        <v>0</v>
      </c>
      <c r="P329" s="43" t="s">
        <v>344</v>
      </c>
      <c r="Q329" s="77">
        <v>0.35623192707047896</v>
      </c>
      <c r="R329" s="77">
        <v>0.4541337599056865</v>
      </c>
      <c r="S329" s="43">
        <v>346</v>
      </c>
      <c r="T329" s="53">
        <v>0.4325</v>
      </c>
      <c r="U329" s="58">
        <f t="shared" si="12"/>
        <v>0</v>
      </c>
      <c r="V329" s="78">
        <f t="shared" si="13"/>
        <v>0.53861798149528672</v>
      </c>
      <c r="W329" s="73" t="str">
        <f t="shared" si="14"/>
        <v>OK</v>
      </c>
    </row>
    <row r="330" spans="1:23">
      <c r="A330" s="42" t="s">
        <v>666</v>
      </c>
      <c r="B330" s="77">
        <v>108.5</v>
      </c>
      <c r="C330" s="77">
        <v>0.95192307692307687</v>
      </c>
      <c r="D330" s="77">
        <v>0.46153846153846156</v>
      </c>
      <c r="E330" s="77">
        <v>1.2692307692307692</v>
      </c>
      <c r="F330" s="77">
        <v>0.96918269230769227</v>
      </c>
      <c r="G330" s="77">
        <v>0.35972596153846148</v>
      </c>
      <c r="H330" s="77">
        <v>0.43006874273107315</v>
      </c>
      <c r="I330" s="77">
        <v>0.55989781289455809</v>
      </c>
      <c r="J330" s="43">
        <v>0</v>
      </c>
      <c r="K330" s="43" t="s">
        <v>298</v>
      </c>
      <c r="L330" s="43" t="s">
        <v>349</v>
      </c>
      <c r="M330" s="43" t="s">
        <v>299</v>
      </c>
      <c r="N330" s="43" t="s">
        <v>1181</v>
      </c>
      <c r="O330" s="43">
        <v>0</v>
      </c>
      <c r="P330" s="43" t="s">
        <v>344</v>
      </c>
      <c r="Q330" s="77">
        <v>0.31295647138251337</v>
      </c>
      <c r="R330" s="77">
        <v>-9.1352813148200471E-2</v>
      </c>
      <c r="S330" s="43">
        <v>346</v>
      </c>
      <c r="T330" s="53">
        <v>0.4325</v>
      </c>
      <c r="U330" s="58">
        <f t="shared" si="12"/>
        <v>0</v>
      </c>
      <c r="V330" s="78">
        <f t="shared" si="13"/>
        <v>0.52156878771273496</v>
      </c>
      <c r="W330" s="73" t="str">
        <f t="shared" si="14"/>
        <v>OK</v>
      </c>
    </row>
    <row r="331" spans="1:23">
      <c r="A331" s="42" t="s">
        <v>667</v>
      </c>
      <c r="B331" s="77">
        <v>133</v>
      </c>
      <c r="C331" s="77">
        <v>0.82692307692307687</v>
      </c>
      <c r="D331" s="77">
        <v>0.39423076923076922</v>
      </c>
      <c r="E331" s="77">
        <v>1.0288461538461537</v>
      </c>
      <c r="F331" s="77">
        <v>0.97206153846153842</v>
      </c>
      <c r="G331" s="77">
        <v>0.10160096153846153</v>
      </c>
      <c r="H331" s="77">
        <v>0.5776517991717417</v>
      </c>
      <c r="I331" s="77">
        <v>0.52685012068888415</v>
      </c>
      <c r="J331" s="43">
        <v>1</v>
      </c>
      <c r="K331" s="43" t="s">
        <v>286</v>
      </c>
      <c r="L331" s="43" t="s">
        <v>346</v>
      </c>
      <c r="M331" s="43" t="s">
        <v>285</v>
      </c>
      <c r="N331" s="43" t="s">
        <v>1179</v>
      </c>
      <c r="O331" s="43">
        <v>0</v>
      </c>
      <c r="P331" s="43" t="s">
        <v>344</v>
      </c>
      <c r="Q331" s="77">
        <v>0.25194785968286748</v>
      </c>
      <c r="R331" s="77">
        <v>-2.2178088814059347</v>
      </c>
      <c r="S331" s="43">
        <v>346</v>
      </c>
      <c r="T331" s="53">
        <v>0.4325</v>
      </c>
      <c r="U331" s="58">
        <f t="shared" si="12"/>
        <v>0</v>
      </c>
      <c r="V331" s="78">
        <f t="shared" si="13"/>
        <v>0.6425981054493336</v>
      </c>
      <c r="W331" s="73" t="str">
        <f t="shared" si="14"/>
        <v>OK</v>
      </c>
    </row>
    <row r="332" spans="1:23">
      <c r="A332" s="42" t="s">
        <v>668</v>
      </c>
      <c r="B332" s="77">
        <v>61</v>
      </c>
      <c r="C332" s="77">
        <v>0.47115384615384615</v>
      </c>
      <c r="D332" s="77">
        <v>0.17307692307692307</v>
      </c>
      <c r="E332" s="77">
        <v>0.61538461538461542</v>
      </c>
      <c r="F332" s="77">
        <v>0.97300384615384616</v>
      </c>
      <c r="G332" s="77">
        <v>0.66438461538461546</v>
      </c>
      <c r="H332" s="77">
        <v>0.23110894921855563</v>
      </c>
      <c r="I332" s="77">
        <v>0.3118150214885132</v>
      </c>
      <c r="J332" s="43">
        <v>1</v>
      </c>
      <c r="K332" s="43" t="s">
        <v>270</v>
      </c>
      <c r="L332" s="43" t="s">
        <v>353</v>
      </c>
      <c r="M332" s="43" t="s">
        <v>271</v>
      </c>
      <c r="N332" s="43" t="s">
        <v>1180</v>
      </c>
      <c r="O332" s="43">
        <v>2</v>
      </c>
      <c r="P332" s="43" t="s">
        <v>347</v>
      </c>
      <c r="Q332" s="77">
        <v>-3.2172516218399307</v>
      </c>
      <c r="R332" s="77">
        <v>1.6874377093149833</v>
      </c>
      <c r="S332" s="43">
        <v>231</v>
      </c>
      <c r="T332" s="53">
        <v>0.28875000000000001</v>
      </c>
      <c r="U332" s="58">
        <f t="shared" si="12"/>
        <v>0</v>
      </c>
      <c r="V332" s="78">
        <f t="shared" si="13"/>
        <v>0.28144737974875011</v>
      </c>
      <c r="W332" s="73" t="str">
        <f t="shared" si="14"/>
        <v>OK</v>
      </c>
    </row>
    <row r="333" spans="1:23">
      <c r="A333" s="42" t="s">
        <v>669</v>
      </c>
      <c r="B333" s="77">
        <v>84</v>
      </c>
      <c r="C333" s="77">
        <v>0.77884615384615385</v>
      </c>
      <c r="D333" s="77">
        <v>0.11538461538461539</v>
      </c>
      <c r="E333" s="77">
        <v>0.69230769230769229</v>
      </c>
      <c r="F333" s="77">
        <v>0.96964038461538471</v>
      </c>
      <c r="G333" s="77">
        <v>0.38669423076923076</v>
      </c>
      <c r="H333" s="77">
        <v>0.3871020600063183</v>
      </c>
      <c r="I333" s="77">
        <v>0.19264231443246332</v>
      </c>
      <c r="J333" s="43">
        <v>0</v>
      </c>
      <c r="K333" s="43" t="s">
        <v>312</v>
      </c>
      <c r="L333" s="43" t="s">
        <v>343</v>
      </c>
      <c r="M333" s="43" t="s">
        <v>315</v>
      </c>
      <c r="N333" s="43" t="s">
        <v>1181</v>
      </c>
      <c r="O333" s="43">
        <v>2</v>
      </c>
      <c r="P333" s="43" t="s">
        <v>347</v>
      </c>
      <c r="Q333" s="77">
        <v>-2.3998324793624008</v>
      </c>
      <c r="R333" s="77">
        <v>-0.44363539953883813</v>
      </c>
      <c r="S333" s="43">
        <v>231</v>
      </c>
      <c r="T333" s="53">
        <v>0.28875000000000001</v>
      </c>
      <c r="U333" s="58">
        <f t="shared" si="12"/>
        <v>0</v>
      </c>
      <c r="V333" s="78">
        <f t="shared" si="13"/>
        <v>0.38531506364027457</v>
      </c>
      <c r="W333" s="73" t="str">
        <f t="shared" si="14"/>
        <v>OK</v>
      </c>
    </row>
    <row r="334" spans="1:23">
      <c r="A334" s="42" t="s">
        <v>670</v>
      </c>
      <c r="B334" s="77">
        <v>158.5</v>
      </c>
      <c r="C334" s="77">
        <v>1.1634615384615385</v>
      </c>
      <c r="D334" s="77">
        <v>0.61538461538461542</v>
      </c>
      <c r="E334" s="77">
        <v>1.3653846153846154</v>
      </c>
      <c r="F334" s="77">
        <v>0.96687211538461537</v>
      </c>
      <c r="G334" s="77">
        <v>0.52874615384615387</v>
      </c>
      <c r="H334" s="77">
        <v>0.8263635630080014</v>
      </c>
      <c r="I334" s="77">
        <v>0.64291770576784657</v>
      </c>
      <c r="J334" s="43">
        <v>1</v>
      </c>
      <c r="K334" s="43" t="s">
        <v>270</v>
      </c>
      <c r="L334" s="43" t="s">
        <v>343</v>
      </c>
      <c r="M334" s="43" t="s">
        <v>271</v>
      </c>
      <c r="N334" s="43" t="s">
        <v>1182</v>
      </c>
      <c r="O334" s="43">
        <v>1</v>
      </c>
      <c r="P334" s="43" t="s">
        <v>350</v>
      </c>
      <c r="Q334" s="77">
        <v>2.3934271663104494</v>
      </c>
      <c r="R334" s="77">
        <v>0.81250340140608923</v>
      </c>
      <c r="S334" s="43">
        <v>223</v>
      </c>
      <c r="T334" s="53">
        <v>0.27875</v>
      </c>
      <c r="U334" s="58">
        <f t="shared" ref="U334:U397" si="15">--AND(J334=1,I334&gt;=0.6)</f>
        <v>1</v>
      </c>
      <c r="V334" s="78">
        <f t="shared" ref="V334:V397" si="16">0.45*H334+0.3*I334+0.25*(1-G334)</f>
        <v>0.68255237662241608</v>
      </c>
      <c r="W334" s="73" t="str">
        <f t="shared" ref="W334:W397" si="17">IF(AND(P334="High-potential omnichannel",J334=0),"CONSENT LIMIT",IF(OR(H334&lt;0,H334&gt;1,I334&lt;0,I334&gt;1),"DATA REVIEW","OK"))</f>
        <v>OK</v>
      </c>
    </row>
    <row r="335" spans="1:23">
      <c r="A335" s="42" t="s">
        <v>671</v>
      </c>
      <c r="B335" s="77">
        <v>92.5</v>
      </c>
      <c r="C335" s="77">
        <v>0.74038461538461542</v>
      </c>
      <c r="D335" s="77">
        <v>0.36538461538461536</v>
      </c>
      <c r="E335" s="77">
        <v>1.1826923076923077</v>
      </c>
      <c r="F335" s="77">
        <v>0.97109615384615389</v>
      </c>
      <c r="G335" s="77">
        <v>0.58372692307692309</v>
      </c>
      <c r="H335" s="77">
        <v>0.58644237054557824</v>
      </c>
      <c r="I335" s="77">
        <v>0.66893098549892116</v>
      </c>
      <c r="J335" s="43">
        <v>1</v>
      </c>
      <c r="K335" s="43" t="s">
        <v>298</v>
      </c>
      <c r="L335" s="43" t="s">
        <v>349</v>
      </c>
      <c r="M335" s="43" t="s">
        <v>297</v>
      </c>
      <c r="N335" s="43" t="s">
        <v>1179</v>
      </c>
      <c r="O335" s="43">
        <v>0</v>
      </c>
      <c r="P335" s="43" t="s">
        <v>344</v>
      </c>
      <c r="Q335" s="77">
        <v>-2.7629762008096824E-2</v>
      </c>
      <c r="R335" s="77">
        <v>1.5643599311460017</v>
      </c>
      <c r="S335" s="43">
        <v>346</v>
      </c>
      <c r="T335" s="53">
        <v>0.4325</v>
      </c>
      <c r="U335" s="58">
        <f t="shared" si="15"/>
        <v>1</v>
      </c>
      <c r="V335" s="78">
        <f t="shared" si="16"/>
        <v>0.56864663162595575</v>
      </c>
      <c r="W335" s="73" t="str">
        <f t="shared" si="17"/>
        <v>OK</v>
      </c>
    </row>
    <row r="336" spans="1:23">
      <c r="A336" s="42" t="s">
        <v>672</v>
      </c>
      <c r="B336" s="77">
        <v>72.5</v>
      </c>
      <c r="C336" s="77">
        <v>0.66346153846153844</v>
      </c>
      <c r="D336" s="77">
        <v>0.25961538461538464</v>
      </c>
      <c r="E336" s="77">
        <v>0.64423076923076927</v>
      </c>
      <c r="F336" s="77">
        <v>0.97361153846153847</v>
      </c>
      <c r="G336" s="77">
        <v>0.53730576923076923</v>
      </c>
      <c r="H336" s="77">
        <v>0.39278837126836308</v>
      </c>
      <c r="I336" s="77">
        <v>0.2583128512035443</v>
      </c>
      <c r="J336" s="43">
        <v>1</v>
      </c>
      <c r="K336" s="43" t="s">
        <v>303</v>
      </c>
      <c r="L336" s="43" t="s">
        <v>353</v>
      </c>
      <c r="M336" s="43" t="s">
        <v>304</v>
      </c>
      <c r="N336" s="43" t="s">
        <v>1181</v>
      </c>
      <c r="O336" s="43">
        <v>2</v>
      </c>
      <c r="P336" s="43" t="s">
        <v>347</v>
      </c>
      <c r="Q336" s="77">
        <v>-2.3650058538036003</v>
      </c>
      <c r="R336" s="77">
        <v>0.75762654296685783</v>
      </c>
      <c r="S336" s="43">
        <v>231</v>
      </c>
      <c r="T336" s="53">
        <v>0.28875000000000001</v>
      </c>
      <c r="U336" s="58">
        <f t="shared" si="15"/>
        <v>0</v>
      </c>
      <c r="V336" s="78">
        <f t="shared" si="16"/>
        <v>0.36992218012413436</v>
      </c>
      <c r="W336" s="73" t="str">
        <f t="shared" si="17"/>
        <v>OK</v>
      </c>
    </row>
    <row r="337" spans="1:23">
      <c r="A337" s="42" t="s">
        <v>673</v>
      </c>
      <c r="B337" s="77">
        <v>95.5</v>
      </c>
      <c r="C337" s="77">
        <v>0.76923076923076927</v>
      </c>
      <c r="D337" s="77">
        <v>0.32692307692307693</v>
      </c>
      <c r="E337" s="77">
        <v>0.84615384615384615</v>
      </c>
      <c r="F337" s="77">
        <v>0.96838269230769225</v>
      </c>
      <c r="G337" s="77">
        <v>0.37188749999999998</v>
      </c>
      <c r="H337" s="77">
        <v>0.45151263901963767</v>
      </c>
      <c r="I337" s="77">
        <v>0.49040306216472768</v>
      </c>
      <c r="J337" s="43">
        <v>1</v>
      </c>
      <c r="K337" s="43" t="s">
        <v>298</v>
      </c>
      <c r="L337" s="43" t="s">
        <v>353</v>
      </c>
      <c r="M337" s="43" t="s">
        <v>299</v>
      </c>
      <c r="N337" s="43" t="s">
        <v>1181</v>
      </c>
      <c r="O337" s="43">
        <v>0</v>
      </c>
      <c r="P337" s="43" t="s">
        <v>344</v>
      </c>
      <c r="Q337" s="77">
        <v>-0.96870043756872037</v>
      </c>
      <c r="R337" s="77">
        <v>-0.21720075407358413</v>
      </c>
      <c r="S337" s="43">
        <v>346</v>
      </c>
      <c r="T337" s="53">
        <v>0.4325</v>
      </c>
      <c r="U337" s="58">
        <f t="shared" si="15"/>
        <v>0</v>
      </c>
      <c r="V337" s="78">
        <f t="shared" si="16"/>
        <v>0.5073297312082552</v>
      </c>
      <c r="W337" s="73" t="str">
        <f t="shared" si="17"/>
        <v>OK</v>
      </c>
    </row>
    <row r="338" spans="1:23">
      <c r="A338" s="42" t="s">
        <v>674</v>
      </c>
      <c r="B338" s="77">
        <v>60</v>
      </c>
      <c r="C338" s="77">
        <v>0.43269230769230771</v>
      </c>
      <c r="D338" s="77">
        <v>0.13461538461538461</v>
      </c>
      <c r="E338" s="77">
        <v>0.33653846153846156</v>
      </c>
      <c r="F338" s="77">
        <v>0.96972884615384614</v>
      </c>
      <c r="G338" s="77">
        <v>0.66760961538461538</v>
      </c>
      <c r="H338" s="77">
        <v>0.17305868889047957</v>
      </c>
      <c r="I338" s="77">
        <v>9.123746514935599E-2</v>
      </c>
      <c r="J338" s="43">
        <v>1</v>
      </c>
      <c r="K338" s="43" t="s">
        <v>276</v>
      </c>
      <c r="L338" s="43" t="s">
        <v>346</v>
      </c>
      <c r="M338" s="43" t="s">
        <v>275</v>
      </c>
      <c r="N338" s="43" t="s">
        <v>1180</v>
      </c>
      <c r="O338" s="43">
        <v>2</v>
      </c>
      <c r="P338" s="43" t="s">
        <v>347</v>
      </c>
      <c r="Q338" s="77">
        <v>-4.2470049534358587</v>
      </c>
      <c r="R338" s="77">
        <v>1.3692007813427103</v>
      </c>
      <c r="S338" s="43">
        <v>231</v>
      </c>
      <c r="T338" s="53">
        <v>0.28875000000000001</v>
      </c>
      <c r="U338" s="58">
        <f t="shared" si="15"/>
        <v>0</v>
      </c>
      <c r="V338" s="78">
        <f t="shared" si="16"/>
        <v>0.18834524569936875</v>
      </c>
      <c r="W338" s="73" t="str">
        <f t="shared" si="17"/>
        <v>OK</v>
      </c>
    </row>
    <row r="339" spans="1:23">
      <c r="A339" s="42" t="s">
        <v>675</v>
      </c>
      <c r="B339" s="77">
        <v>54</v>
      </c>
      <c r="C339" s="77">
        <v>0.50961538461538458</v>
      </c>
      <c r="D339" s="77">
        <v>0.17307692307692307</v>
      </c>
      <c r="E339" s="77">
        <v>0.76923076923076927</v>
      </c>
      <c r="F339" s="77">
        <v>0.97303365384615381</v>
      </c>
      <c r="G339" s="77">
        <v>0.39131250000000001</v>
      </c>
      <c r="H339" s="77">
        <v>0.18954170625999206</v>
      </c>
      <c r="I339" s="77">
        <v>0.30005511551954334</v>
      </c>
      <c r="J339" s="43">
        <v>1</v>
      </c>
      <c r="K339" s="43" t="s">
        <v>266</v>
      </c>
      <c r="L339" s="43" t="s">
        <v>346</v>
      </c>
      <c r="M339" s="43" t="s">
        <v>267</v>
      </c>
      <c r="N339" s="43" t="s">
        <v>1180</v>
      </c>
      <c r="O339" s="43">
        <v>2</v>
      </c>
      <c r="P339" s="43" t="s">
        <v>347</v>
      </c>
      <c r="Q339" s="77">
        <v>-3.0446060191511957</v>
      </c>
      <c r="R339" s="77">
        <v>-2.2180989093999723E-2</v>
      </c>
      <c r="S339" s="43">
        <v>231</v>
      </c>
      <c r="T339" s="53">
        <v>0.28875000000000001</v>
      </c>
      <c r="U339" s="58">
        <f t="shared" si="15"/>
        <v>0</v>
      </c>
      <c r="V339" s="78">
        <f t="shared" si="16"/>
        <v>0.32748217747285946</v>
      </c>
      <c r="W339" s="73" t="str">
        <f t="shared" si="17"/>
        <v>OK</v>
      </c>
    </row>
    <row r="340" spans="1:23">
      <c r="A340" s="42" t="s">
        <v>676</v>
      </c>
      <c r="B340" s="77">
        <v>88.5</v>
      </c>
      <c r="C340" s="77">
        <v>0.76923076923076927</v>
      </c>
      <c r="D340" s="77">
        <v>0.52884615384615385</v>
      </c>
      <c r="E340" s="77">
        <v>1.2788461538461537</v>
      </c>
      <c r="F340" s="77">
        <v>0.97067019230769225</v>
      </c>
      <c r="G340" s="77">
        <v>0.35983076923076929</v>
      </c>
      <c r="H340" s="77">
        <v>0.3444148476664865</v>
      </c>
      <c r="I340" s="77">
        <v>0.71912802848202018</v>
      </c>
      <c r="J340" s="43">
        <v>1</v>
      </c>
      <c r="K340" s="43" t="s">
        <v>308</v>
      </c>
      <c r="L340" s="43" t="s">
        <v>343</v>
      </c>
      <c r="M340" s="43" t="s">
        <v>309</v>
      </c>
      <c r="N340" s="43" t="s">
        <v>1181</v>
      </c>
      <c r="O340" s="43">
        <v>0</v>
      </c>
      <c r="P340" s="43" t="s">
        <v>344</v>
      </c>
      <c r="Q340" s="77">
        <v>0.14889799948699459</v>
      </c>
      <c r="R340" s="77">
        <v>0.24523252720476432</v>
      </c>
      <c r="S340" s="43">
        <v>346</v>
      </c>
      <c r="T340" s="53">
        <v>0.4325</v>
      </c>
      <c r="U340" s="58">
        <f t="shared" si="15"/>
        <v>1</v>
      </c>
      <c r="V340" s="78">
        <f t="shared" si="16"/>
        <v>0.53076739768683268</v>
      </c>
      <c r="W340" s="73" t="str">
        <f t="shared" si="17"/>
        <v>OK</v>
      </c>
    </row>
    <row r="341" spans="1:23">
      <c r="A341" s="42" t="s">
        <v>677</v>
      </c>
      <c r="B341" s="77">
        <v>103</v>
      </c>
      <c r="C341" s="77">
        <v>0.71153846153846156</v>
      </c>
      <c r="D341" s="77">
        <v>0.21153846153846154</v>
      </c>
      <c r="E341" s="77">
        <v>0.75</v>
      </c>
      <c r="F341" s="77">
        <v>0.9708548076923077</v>
      </c>
      <c r="G341" s="77">
        <v>0.4129596153846154</v>
      </c>
      <c r="H341" s="77">
        <v>0.47543476739966556</v>
      </c>
      <c r="I341" s="77">
        <v>0.25835853974317508</v>
      </c>
      <c r="J341" s="43">
        <v>1</v>
      </c>
      <c r="K341" s="43" t="s">
        <v>303</v>
      </c>
      <c r="L341" s="43" t="s">
        <v>343</v>
      </c>
      <c r="M341" s="43" t="s">
        <v>305</v>
      </c>
      <c r="N341" s="43" t="s">
        <v>1181</v>
      </c>
      <c r="O341" s="43">
        <v>2</v>
      </c>
      <c r="P341" s="43" t="s">
        <v>347</v>
      </c>
      <c r="Q341" s="77">
        <v>-1.7614761981912883</v>
      </c>
      <c r="R341" s="77">
        <v>-0.31773960975032223</v>
      </c>
      <c r="S341" s="43">
        <v>231</v>
      </c>
      <c r="T341" s="53">
        <v>0.28875000000000001</v>
      </c>
      <c r="U341" s="58">
        <f t="shared" si="15"/>
        <v>0</v>
      </c>
      <c r="V341" s="78">
        <f t="shared" si="16"/>
        <v>0.43821330340664816</v>
      </c>
      <c r="W341" s="73" t="str">
        <f t="shared" si="17"/>
        <v>OK</v>
      </c>
    </row>
    <row r="342" spans="1:23">
      <c r="A342" s="42" t="s">
        <v>678</v>
      </c>
      <c r="B342" s="77">
        <v>146</v>
      </c>
      <c r="C342" s="77">
        <v>1.2403846153846154</v>
      </c>
      <c r="D342" s="77">
        <v>0.64423076923076927</v>
      </c>
      <c r="E342" s="77">
        <v>1.2692307692307692</v>
      </c>
      <c r="F342" s="77">
        <v>0.96949326923076917</v>
      </c>
      <c r="G342" s="77">
        <v>0.45885480769230769</v>
      </c>
      <c r="H342" s="77">
        <v>0.76114129867328184</v>
      </c>
      <c r="I342" s="77">
        <v>0.62876945761884895</v>
      </c>
      <c r="J342" s="43">
        <v>0</v>
      </c>
      <c r="K342" s="43" t="s">
        <v>281</v>
      </c>
      <c r="L342" s="43" t="s">
        <v>343</v>
      </c>
      <c r="M342" s="43" t="s">
        <v>280</v>
      </c>
      <c r="N342" s="43" t="s">
        <v>1182</v>
      </c>
      <c r="O342" s="43">
        <v>1</v>
      </c>
      <c r="P342" s="43" t="s">
        <v>350</v>
      </c>
      <c r="Q342" s="77">
        <v>2.2018592430271826</v>
      </c>
      <c r="R342" s="77">
        <v>0.41832659380350329</v>
      </c>
      <c r="S342" s="43">
        <v>223</v>
      </c>
      <c r="T342" s="53">
        <v>0.27875</v>
      </c>
      <c r="U342" s="58">
        <f t="shared" si="15"/>
        <v>0</v>
      </c>
      <c r="V342" s="78">
        <f t="shared" si="16"/>
        <v>0.66643071976555457</v>
      </c>
      <c r="W342" s="73" t="str">
        <f t="shared" si="17"/>
        <v>CONSENT LIMIT</v>
      </c>
    </row>
    <row r="343" spans="1:23">
      <c r="A343" s="42" t="s">
        <v>679</v>
      </c>
      <c r="B343" s="77">
        <v>80</v>
      </c>
      <c r="C343" s="77">
        <v>0.73076923076923073</v>
      </c>
      <c r="D343" s="77">
        <v>0.31730769230769229</v>
      </c>
      <c r="E343" s="77">
        <v>0.93269230769230771</v>
      </c>
      <c r="F343" s="77">
        <v>0.9708865384615385</v>
      </c>
      <c r="G343" s="77">
        <v>0.56631442307692315</v>
      </c>
      <c r="H343" s="77">
        <v>0.46976849218008199</v>
      </c>
      <c r="I343" s="77">
        <v>0.49601212144663848</v>
      </c>
      <c r="J343" s="43">
        <v>1</v>
      </c>
      <c r="K343" s="43" t="s">
        <v>266</v>
      </c>
      <c r="L343" s="43" t="s">
        <v>349</v>
      </c>
      <c r="M343" s="43" t="s">
        <v>268</v>
      </c>
      <c r="N343" s="43" t="s">
        <v>1181</v>
      </c>
      <c r="O343" s="43">
        <v>0</v>
      </c>
      <c r="P343" s="43" t="s">
        <v>344</v>
      </c>
      <c r="Q343" s="77">
        <v>-1.1203373679839392</v>
      </c>
      <c r="R343" s="77">
        <v>1.2650498739664966</v>
      </c>
      <c r="S343" s="43">
        <v>346</v>
      </c>
      <c r="T343" s="53">
        <v>0.4325</v>
      </c>
      <c r="U343" s="58">
        <f t="shared" si="15"/>
        <v>0</v>
      </c>
      <c r="V343" s="78">
        <f t="shared" si="16"/>
        <v>0.46862085214579763</v>
      </c>
      <c r="W343" s="73" t="str">
        <f t="shared" si="17"/>
        <v>OK</v>
      </c>
    </row>
    <row r="344" spans="1:23">
      <c r="A344" s="42" t="s">
        <v>680</v>
      </c>
      <c r="B344" s="77">
        <v>112.5</v>
      </c>
      <c r="C344" s="77">
        <v>0.80769230769230771</v>
      </c>
      <c r="D344" s="77">
        <v>0.40384615384615385</v>
      </c>
      <c r="E344" s="77">
        <v>0.99038461538461542</v>
      </c>
      <c r="F344" s="77">
        <v>0.96958461538461538</v>
      </c>
      <c r="G344" s="77">
        <v>0.12022788461538461</v>
      </c>
      <c r="H344" s="77">
        <v>0.41057614208719118</v>
      </c>
      <c r="I344" s="77">
        <v>0.55182538347282362</v>
      </c>
      <c r="J344" s="43">
        <v>1</v>
      </c>
      <c r="K344" s="43" t="s">
        <v>286</v>
      </c>
      <c r="L344" s="43" t="s">
        <v>343</v>
      </c>
      <c r="M344" s="43" t="s">
        <v>285</v>
      </c>
      <c r="N344" s="43" t="s">
        <v>1181</v>
      </c>
      <c r="O344" s="43">
        <v>0</v>
      </c>
      <c r="P344" s="43" t="s">
        <v>344</v>
      </c>
      <c r="Q344" s="77">
        <v>-0.27684416511031162</v>
      </c>
      <c r="R344" s="77">
        <v>-1.906732017433256</v>
      </c>
      <c r="S344" s="43">
        <v>346</v>
      </c>
      <c r="T344" s="53">
        <v>0.4325</v>
      </c>
      <c r="U344" s="58">
        <f t="shared" si="15"/>
        <v>0</v>
      </c>
      <c r="V344" s="78">
        <f t="shared" si="16"/>
        <v>0.57024990782723695</v>
      </c>
      <c r="W344" s="73" t="str">
        <f t="shared" si="17"/>
        <v>OK</v>
      </c>
    </row>
    <row r="345" spans="1:23">
      <c r="A345" s="42" t="s">
        <v>681</v>
      </c>
      <c r="B345" s="77">
        <v>70.5</v>
      </c>
      <c r="C345" s="77">
        <v>0.55769230769230771</v>
      </c>
      <c r="D345" s="77">
        <v>0.22115384615384615</v>
      </c>
      <c r="E345" s="77">
        <v>0.76923076923076927</v>
      </c>
      <c r="F345" s="77">
        <v>0.97048750000000006</v>
      </c>
      <c r="G345" s="77">
        <v>0.49118365384615387</v>
      </c>
      <c r="H345" s="77">
        <v>0.19113905225331854</v>
      </c>
      <c r="I345" s="77">
        <v>0.3390732076812516</v>
      </c>
      <c r="J345" s="43">
        <v>1</v>
      </c>
      <c r="K345" s="43" t="s">
        <v>276</v>
      </c>
      <c r="L345" s="43" t="s">
        <v>353</v>
      </c>
      <c r="M345" s="43" t="s">
        <v>277</v>
      </c>
      <c r="N345" s="43" t="s">
        <v>1180</v>
      </c>
      <c r="O345" s="43">
        <v>2</v>
      </c>
      <c r="P345" s="43" t="s">
        <v>347</v>
      </c>
      <c r="Q345" s="77">
        <v>-2.6701151274321981</v>
      </c>
      <c r="R345" s="77">
        <v>0.55904660765185321</v>
      </c>
      <c r="S345" s="43">
        <v>231</v>
      </c>
      <c r="T345" s="53">
        <v>0.28875000000000001</v>
      </c>
      <c r="U345" s="58">
        <f t="shared" si="15"/>
        <v>0</v>
      </c>
      <c r="V345" s="78">
        <f t="shared" si="16"/>
        <v>0.31493862235683034</v>
      </c>
      <c r="W345" s="73" t="str">
        <f t="shared" si="17"/>
        <v>OK</v>
      </c>
    </row>
    <row r="346" spans="1:23">
      <c r="A346" s="42" t="s">
        <v>682</v>
      </c>
      <c r="B346" s="77">
        <v>139.5</v>
      </c>
      <c r="C346" s="77">
        <v>0.75961538461538458</v>
      </c>
      <c r="D346" s="77">
        <v>0.39423076923076922</v>
      </c>
      <c r="E346" s="77">
        <v>1.0769230769230769</v>
      </c>
      <c r="F346" s="77">
        <v>0.96913365384615391</v>
      </c>
      <c r="G346" s="77">
        <v>0.36133076923076923</v>
      </c>
      <c r="H346" s="77">
        <v>0.65621965122127601</v>
      </c>
      <c r="I346" s="77">
        <v>0.58145264621641024</v>
      </c>
      <c r="J346" s="43">
        <v>1</v>
      </c>
      <c r="K346" s="43" t="s">
        <v>303</v>
      </c>
      <c r="L346" s="43" t="s">
        <v>349</v>
      </c>
      <c r="M346" s="43" t="s">
        <v>304</v>
      </c>
      <c r="N346" s="43" t="s">
        <v>1179</v>
      </c>
      <c r="O346" s="43">
        <v>0</v>
      </c>
      <c r="P346" s="43" t="s">
        <v>344</v>
      </c>
      <c r="Q346" s="77">
        <v>0.43437499536613067</v>
      </c>
      <c r="R346" s="77">
        <v>-0.46557445256061064</v>
      </c>
      <c r="S346" s="43">
        <v>346</v>
      </c>
      <c r="T346" s="53">
        <v>0.4325</v>
      </c>
      <c r="U346" s="58">
        <f t="shared" si="15"/>
        <v>0</v>
      </c>
      <c r="V346" s="78">
        <f t="shared" si="16"/>
        <v>0.62940194460680488</v>
      </c>
      <c r="W346" s="73" t="str">
        <f t="shared" si="17"/>
        <v>OK</v>
      </c>
    </row>
    <row r="347" spans="1:23">
      <c r="A347" s="42" t="s">
        <v>683</v>
      </c>
      <c r="B347" s="77">
        <v>71</v>
      </c>
      <c r="C347" s="77">
        <v>0.66346153846153844</v>
      </c>
      <c r="D347" s="77">
        <v>0.11538461538461539</v>
      </c>
      <c r="E347" s="77">
        <v>0.42307692307692307</v>
      </c>
      <c r="F347" s="77">
        <v>0.9675490384615385</v>
      </c>
      <c r="G347" s="77">
        <v>0.52727884615384624</v>
      </c>
      <c r="H347" s="77">
        <v>0.30387205953885243</v>
      </c>
      <c r="I347" s="77">
        <v>0.11762859533021075</v>
      </c>
      <c r="J347" s="43">
        <v>1</v>
      </c>
      <c r="K347" s="43" t="s">
        <v>263</v>
      </c>
      <c r="L347" s="43" t="s">
        <v>353</v>
      </c>
      <c r="M347" s="43" t="s">
        <v>264</v>
      </c>
      <c r="N347" s="43" t="s">
        <v>1180</v>
      </c>
      <c r="O347" s="43">
        <v>2</v>
      </c>
      <c r="P347" s="43" t="s">
        <v>347</v>
      </c>
      <c r="Q347" s="77">
        <v>-3.3807711728631764</v>
      </c>
      <c r="R347" s="77">
        <v>0.41328050597407062</v>
      </c>
      <c r="S347" s="43">
        <v>231</v>
      </c>
      <c r="T347" s="53">
        <v>0.28875000000000001</v>
      </c>
      <c r="U347" s="58">
        <f t="shared" si="15"/>
        <v>0</v>
      </c>
      <c r="V347" s="78">
        <f t="shared" si="16"/>
        <v>0.29021129385308531</v>
      </c>
      <c r="W347" s="73" t="str">
        <f t="shared" si="17"/>
        <v>OK</v>
      </c>
    </row>
    <row r="348" spans="1:23">
      <c r="A348" s="42" t="s">
        <v>684</v>
      </c>
      <c r="B348" s="77">
        <v>67.5</v>
      </c>
      <c r="C348" s="77">
        <v>0.40384615384615385</v>
      </c>
      <c r="D348" s="77">
        <v>0.14423076923076922</v>
      </c>
      <c r="E348" s="77">
        <v>0.66346153846153844</v>
      </c>
      <c r="F348" s="77">
        <v>0.97169903846153849</v>
      </c>
      <c r="G348" s="77">
        <v>0.38262596153846157</v>
      </c>
      <c r="H348" s="77">
        <v>0.15132861758907942</v>
      </c>
      <c r="I348" s="77">
        <v>0.30257135347557579</v>
      </c>
      <c r="J348" s="43">
        <v>0</v>
      </c>
      <c r="K348" s="43" t="s">
        <v>298</v>
      </c>
      <c r="L348" s="43" t="s">
        <v>349</v>
      </c>
      <c r="M348" s="43" t="s">
        <v>299</v>
      </c>
      <c r="N348" s="43" t="s">
        <v>1180</v>
      </c>
      <c r="O348" s="43">
        <v>2</v>
      </c>
      <c r="P348" s="43" t="s">
        <v>347</v>
      </c>
      <c r="Q348" s="77">
        <v>-3.3173403176790606</v>
      </c>
      <c r="R348" s="77">
        <v>-0.27292346797933414</v>
      </c>
      <c r="S348" s="43">
        <v>231</v>
      </c>
      <c r="T348" s="53">
        <v>0.28875000000000001</v>
      </c>
      <c r="U348" s="58">
        <f t="shared" si="15"/>
        <v>0</v>
      </c>
      <c r="V348" s="78">
        <f t="shared" si="16"/>
        <v>0.31321279357314313</v>
      </c>
      <c r="W348" s="73" t="str">
        <f t="shared" si="17"/>
        <v>OK</v>
      </c>
    </row>
    <row r="349" spans="1:23">
      <c r="A349" s="42" t="s">
        <v>685</v>
      </c>
      <c r="B349" s="77">
        <v>107.5</v>
      </c>
      <c r="C349" s="77">
        <v>1.0384615384615385</v>
      </c>
      <c r="D349" s="77">
        <v>0.54807692307692313</v>
      </c>
      <c r="E349" s="77">
        <v>1.1538461538461537</v>
      </c>
      <c r="F349" s="77">
        <v>0.97065384615384609</v>
      </c>
      <c r="G349" s="77">
        <v>0.41236730769230773</v>
      </c>
      <c r="H349" s="77">
        <v>0.57056871869022152</v>
      </c>
      <c r="I349" s="77">
        <v>0.64965970879542789</v>
      </c>
      <c r="J349" s="43">
        <v>1</v>
      </c>
      <c r="K349" s="43" t="s">
        <v>295</v>
      </c>
      <c r="L349" s="43" t="s">
        <v>346</v>
      </c>
      <c r="M349" s="43" t="s">
        <v>296</v>
      </c>
      <c r="N349" s="43" t="s">
        <v>1179</v>
      </c>
      <c r="O349" s="43">
        <v>0</v>
      </c>
      <c r="P349" s="43" t="s">
        <v>344</v>
      </c>
      <c r="Q349" s="77">
        <v>0.89100443791211792</v>
      </c>
      <c r="R349" s="77">
        <v>0.35373843827977358</v>
      </c>
      <c r="S349" s="43">
        <v>346</v>
      </c>
      <c r="T349" s="53">
        <v>0.4325</v>
      </c>
      <c r="U349" s="58">
        <f t="shared" si="15"/>
        <v>1</v>
      </c>
      <c r="V349" s="78">
        <f t="shared" si="16"/>
        <v>0.5985620091261511</v>
      </c>
      <c r="W349" s="73" t="str">
        <f t="shared" si="17"/>
        <v>OK</v>
      </c>
    </row>
    <row r="350" spans="1:23">
      <c r="A350" s="42" t="s">
        <v>686</v>
      </c>
      <c r="B350" s="77">
        <v>92</v>
      </c>
      <c r="C350" s="77">
        <v>0.75</v>
      </c>
      <c r="D350" s="77">
        <v>0.34615384615384615</v>
      </c>
      <c r="E350" s="77">
        <v>1.0096153846153846</v>
      </c>
      <c r="F350" s="77">
        <v>0.97625384615384614</v>
      </c>
      <c r="G350" s="77">
        <v>0.41527211538461539</v>
      </c>
      <c r="H350" s="77">
        <v>0.42107141510687035</v>
      </c>
      <c r="I350" s="77">
        <v>0.43087524470462141</v>
      </c>
      <c r="J350" s="43">
        <v>1</v>
      </c>
      <c r="K350" s="43" t="s">
        <v>298</v>
      </c>
      <c r="L350" s="43" t="s">
        <v>343</v>
      </c>
      <c r="M350" s="43" t="s">
        <v>300</v>
      </c>
      <c r="N350" s="43" t="s">
        <v>1181</v>
      </c>
      <c r="O350" s="43">
        <v>0</v>
      </c>
      <c r="P350" s="43" t="s">
        <v>344</v>
      </c>
      <c r="Q350" s="77">
        <v>-0.9883618654268933</v>
      </c>
      <c r="R350" s="77">
        <v>0.12812783659209973</v>
      </c>
      <c r="S350" s="43">
        <v>346</v>
      </c>
      <c r="T350" s="53">
        <v>0.4325</v>
      </c>
      <c r="U350" s="58">
        <f t="shared" si="15"/>
        <v>0</v>
      </c>
      <c r="V350" s="78">
        <f t="shared" si="16"/>
        <v>0.46492668136332427</v>
      </c>
      <c r="W350" s="73" t="str">
        <f t="shared" si="17"/>
        <v>OK</v>
      </c>
    </row>
    <row r="351" spans="1:23">
      <c r="A351" s="42" t="s">
        <v>687</v>
      </c>
      <c r="B351" s="77">
        <v>127</v>
      </c>
      <c r="C351" s="77">
        <v>0.875</v>
      </c>
      <c r="D351" s="77">
        <v>0.31730769230769229</v>
      </c>
      <c r="E351" s="77">
        <v>0.79807692307692313</v>
      </c>
      <c r="F351" s="77">
        <v>0.96678365384615383</v>
      </c>
      <c r="G351" s="77">
        <v>0.40425961538461536</v>
      </c>
      <c r="H351" s="77">
        <v>0.59760680642459318</v>
      </c>
      <c r="I351" s="77">
        <v>0.3722686275458853</v>
      </c>
      <c r="J351" s="43">
        <v>1</v>
      </c>
      <c r="K351" s="43" t="s">
        <v>298</v>
      </c>
      <c r="L351" s="43" t="s">
        <v>349</v>
      </c>
      <c r="M351" s="43" t="s">
        <v>300</v>
      </c>
      <c r="N351" s="43" t="s">
        <v>1179</v>
      </c>
      <c r="O351" s="43">
        <v>0</v>
      </c>
      <c r="P351" s="43" t="s">
        <v>344</v>
      </c>
      <c r="Q351" s="77">
        <v>-0.55149812688512501</v>
      </c>
      <c r="R351" s="77">
        <v>-0.40147164508014865</v>
      </c>
      <c r="S351" s="43">
        <v>346</v>
      </c>
      <c r="T351" s="53">
        <v>0.4325</v>
      </c>
      <c r="U351" s="58">
        <f t="shared" si="15"/>
        <v>0</v>
      </c>
      <c r="V351" s="78">
        <f t="shared" si="16"/>
        <v>0.52953874730867867</v>
      </c>
      <c r="W351" s="73" t="str">
        <f t="shared" si="17"/>
        <v>OK</v>
      </c>
    </row>
    <row r="352" spans="1:23">
      <c r="A352" s="42" t="s">
        <v>688</v>
      </c>
      <c r="B352" s="77">
        <v>135</v>
      </c>
      <c r="C352" s="77">
        <v>0.99038461538461542</v>
      </c>
      <c r="D352" s="77">
        <v>0.44230769230769229</v>
      </c>
      <c r="E352" s="77">
        <v>1.1538461538461537</v>
      </c>
      <c r="F352" s="77">
        <v>0.97354567307692308</v>
      </c>
      <c r="G352" s="77">
        <v>0.2311442307692308</v>
      </c>
      <c r="H352" s="77">
        <v>0.67723444362311869</v>
      </c>
      <c r="I352" s="77">
        <v>0.57236764786114014</v>
      </c>
      <c r="J352" s="43">
        <v>1</v>
      </c>
      <c r="K352" s="43" t="s">
        <v>312</v>
      </c>
      <c r="L352" s="43" t="s">
        <v>369</v>
      </c>
      <c r="M352" s="43" t="s">
        <v>315</v>
      </c>
      <c r="N352" s="43" t="s">
        <v>1182</v>
      </c>
      <c r="O352" s="43">
        <v>0</v>
      </c>
      <c r="P352" s="43" t="s">
        <v>344</v>
      </c>
      <c r="Q352" s="77">
        <v>0.99112489042476493</v>
      </c>
      <c r="R352" s="77">
        <v>-1.2270145689577407</v>
      </c>
      <c r="S352" s="43">
        <v>346</v>
      </c>
      <c r="T352" s="53">
        <v>0.4325</v>
      </c>
      <c r="U352" s="58">
        <f t="shared" si="15"/>
        <v>0</v>
      </c>
      <c r="V352" s="78">
        <f t="shared" si="16"/>
        <v>0.66867973629643773</v>
      </c>
      <c r="W352" s="73" t="str">
        <f t="shared" si="17"/>
        <v>OK</v>
      </c>
    </row>
    <row r="353" spans="1:23">
      <c r="A353" s="42" t="s">
        <v>689</v>
      </c>
      <c r="B353" s="77">
        <v>77</v>
      </c>
      <c r="C353" s="77">
        <v>0.64423076923076927</v>
      </c>
      <c r="D353" s="77">
        <v>0.29807692307692307</v>
      </c>
      <c r="E353" s="77">
        <v>0.89423076923076927</v>
      </c>
      <c r="F353" s="77">
        <v>0.97108653846153836</v>
      </c>
      <c r="G353" s="77">
        <v>0.51656057692307689</v>
      </c>
      <c r="H353" s="77">
        <v>0.39626208384520023</v>
      </c>
      <c r="I353" s="77">
        <v>0.46807409596662913</v>
      </c>
      <c r="J353" s="43">
        <v>0</v>
      </c>
      <c r="K353" s="43" t="s">
        <v>298</v>
      </c>
      <c r="L353" s="43" t="s">
        <v>346</v>
      </c>
      <c r="M353" s="43" t="s">
        <v>297</v>
      </c>
      <c r="N353" s="43" t="s">
        <v>1181</v>
      </c>
      <c r="O353" s="43">
        <v>2</v>
      </c>
      <c r="P353" s="43" t="s">
        <v>347</v>
      </c>
      <c r="Q353" s="77">
        <v>-1.5386685712627157</v>
      </c>
      <c r="R353" s="77">
        <v>0.89487621623719227</v>
      </c>
      <c r="S353" s="43">
        <v>231</v>
      </c>
      <c r="T353" s="53">
        <v>0.28875000000000001</v>
      </c>
      <c r="U353" s="58">
        <f t="shared" si="15"/>
        <v>0</v>
      </c>
      <c r="V353" s="78">
        <f t="shared" si="16"/>
        <v>0.43960002228955963</v>
      </c>
      <c r="W353" s="73" t="str">
        <f t="shared" si="17"/>
        <v>OK</v>
      </c>
    </row>
    <row r="354" spans="1:23">
      <c r="A354" s="42" t="s">
        <v>690</v>
      </c>
      <c r="B354" s="77">
        <v>154</v>
      </c>
      <c r="C354" s="77">
        <v>1.3173076923076923</v>
      </c>
      <c r="D354" s="77">
        <v>1</v>
      </c>
      <c r="E354" s="77">
        <v>1.7307692307692308</v>
      </c>
      <c r="F354" s="77">
        <v>0.97120384615384614</v>
      </c>
      <c r="G354" s="77">
        <v>0.53504519230769232</v>
      </c>
      <c r="H354" s="77">
        <v>0.81599695194284749</v>
      </c>
      <c r="I354" s="77">
        <v>0.97682346721907753</v>
      </c>
      <c r="J354" s="43">
        <v>1</v>
      </c>
      <c r="K354" s="43" t="s">
        <v>276</v>
      </c>
      <c r="L354" s="43" t="s">
        <v>343</v>
      </c>
      <c r="M354" s="43" t="s">
        <v>279</v>
      </c>
      <c r="N354" s="43" t="s">
        <v>1182</v>
      </c>
      <c r="O354" s="43">
        <v>1</v>
      </c>
      <c r="P354" s="43" t="s">
        <v>350</v>
      </c>
      <c r="Q354" s="77">
        <v>4.436207157490033</v>
      </c>
      <c r="R354" s="77">
        <v>1.5382074806137067</v>
      </c>
      <c r="S354" s="43">
        <v>223</v>
      </c>
      <c r="T354" s="53">
        <v>0.27875</v>
      </c>
      <c r="U354" s="58">
        <f t="shared" si="15"/>
        <v>1</v>
      </c>
      <c r="V354" s="78">
        <f t="shared" si="16"/>
        <v>0.77648437046308161</v>
      </c>
      <c r="W354" s="73" t="str">
        <f t="shared" si="17"/>
        <v>OK</v>
      </c>
    </row>
    <row r="355" spans="1:23">
      <c r="A355" s="42" t="s">
        <v>691</v>
      </c>
      <c r="B355" s="77">
        <v>95.5</v>
      </c>
      <c r="C355" s="77">
        <v>0.64423076923076927</v>
      </c>
      <c r="D355" s="77">
        <v>0.26923076923076922</v>
      </c>
      <c r="E355" s="77">
        <v>0.72115384615384615</v>
      </c>
      <c r="F355" s="77">
        <v>0.97026153846153851</v>
      </c>
      <c r="G355" s="77">
        <v>0.47744903846153847</v>
      </c>
      <c r="H355" s="77">
        <v>0.36135658380811481</v>
      </c>
      <c r="I355" s="77">
        <v>0.32902030482763023</v>
      </c>
      <c r="J355" s="43">
        <v>1</v>
      </c>
      <c r="K355" s="43" t="s">
        <v>276</v>
      </c>
      <c r="L355" s="43" t="s">
        <v>343</v>
      </c>
      <c r="M355" s="43" t="s">
        <v>278</v>
      </c>
      <c r="N355" s="43" t="s">
        <v>1181</v>
      </c>
      <c r="O355" s="43">
        <v>2</v>
      </c>
      <c r="P355" s="43" t="s">
        <v>347</v>
      </c>
      <c r="Q355" s="77">
        <v>-1.9510550945954859</v>
      </c>
      <c r="R355" s="77">
        <v>0.2462640679795299</v>
      </c>
      <c r="S355" s="43">
        <v>231</v>
      </c>
      <c r="T355" s="53">
        <v>0.28875000000000001</v>
      </c>
      <c r="U355" s="58">
        <f t="shared" si="15"/>
        <v>0</v>
      </c>
      <c r="V355" s="78">
        <f t="shared" si="16"/>
        <v>0.39195429454655617</v>
      </c>
      <c r="W355" s="73" t="str">
        <f t="shared" si="17"/>
        <v>OK</v>
      </c>
    </row>
    <row r="356" spans="1:23">
      <c r="A356" s="42" t="s">
        <v>692</v>
      </c>
      <c r="B356" s="77">
        <v>98</v>
      </c>
      <c r="C356" s="77">
        <v>1.0384615384615385</v>
      </c>
      <c r="D356" s="77">
        <v>0.69230769230769229</v>
      </c>
      <c r="E356" s="77">
        <v>1.3076923076923077</v>
      </c>
      <c r="F356" s="77">
        <v>0.96992692307692308</v>
      </c>
      <c r="G356" s="77">
        <v>0.52675865384615383</v>
      </c>
      <c r="H356" s="77">
        <v>0.64066579489426045</v>
      </c>
      <c r="I356" s="77">
        <v>0.61847365947464872</v>
      </c>
      <c r="J356" s="43">
        <v>1</v>
      </c>
      <c r="K356" s="43" t="s">
        <v>298</v>
      </c>
      <c r="L356" s="43" t="s">
        <v>353</v>
      </c>
      <c r="M356" s="43" t="s">
        <v>301</v>
      </c>
      <c r="N356" s="43" t="s">
        <v>1179</v>
      </c>
      <c r="O356" s="43">
        <v>0</v>
      </c>
      <c r="P356" s="43" t="s">
        <v>344</v>
      </c>
      <c r="Q356" s="77">
        <v>1.3007971583385405</v>
      </c>
      <c r="R356" s="77">
        <v>1.3100434943132981</v>
      </c>
      <c r="S356" s="43">
        <v>346</v>
      </c>
      <c r="T356" s="53">
        <v>0.4325</v>
      </c>
      <c r="U356" s="58">
        <f t="shared" si="15"/>
        <v>1</v>
      </c>
      <c r="V356" s="78">
        <f t="shared" si="16"/>
        <v>0.59215204208327332</v>
      </c>
      <c r="W356" s="73" t="str">
        <f t="shared" si="17"/>
        <v>OK</v>
      </c>
    </row>
    <row r="357" spans="1:23">
      <c r="A357" s="42" t="s">
        <v>693</v>
      </c>
      <c r="B357" s="77">
        <v>112</v>
      </c>
      <c r="C357" s="77">
        <v>1</v>
      </c>
      <c r="D357" s="77">
        <v>0.69230769230769229</v>
      </c>
      <c r="E357" s="77">
        <v>1.5096153846153846</v>
      </c>
      <c r="F357" s="77">
        <v>0.96579711538461532</v>
      </c>
      <c r="G357" s="77">
        <v>0.41722788461538463</v>
      </c>
      <c r="H357" s="77">
        <v>0.56773270183619029</v>
      </c>
      <c r="I357" s="77">
        <v>0.80839418122196471</v>
      </c>
      <c r="J357" s="43">
        <v>1</v>
      </c>
      <c r="K357" s="43" t="s">
        <v>266</v>
      </c>
      <c r="L357" s="43" t="s">
        <v>346</v>
      </c>
      <c r="M357" s="43" t="s">
        <v>268</v>
      </c>
      <c r="N357" s="43" t="s">
        <v>1179</v>
      </c>
      <c r="O357" s="43">
        <v>1</v>
      </c>
      <c r="P357" s="43" t="s">
        <v>350</v>
      </c>
      <c r="Q357" s="77">
        <v>1.9064185776664591</v>
      </c>
      <c r="R357" s="77">
        <v>0.70396831364763479</v>
      </c>
      <c r="S357" s="43">
        <v>223</v>
      </c>
      <c r="T357" s="53">
        <v>0.27875</v>
      </c>
      <c r="U357" s="58">
        <f t="shared" si="15"/>
        <v>1</v>
      </c>
      <c r="V357" s="78">
        <f t="shared" si="16"/>
        <v>0.64369099903902893</v>
      </c>
      <c r="W357" s="73" t="str">
        <f t="shared" si="17"/>
        <v>OK</v>
      </c>
    </row>
    <row r="358" spans="1:23">
      <c r="A358" s="42" t="s">
        <v>694</v>
      </c>
      <c r="B358" s="77">
        <v>134</v>
      </c>
      <c r="C358" s="77">
        <v>1.1442307692307692</v>
      </c>
      <c r="D358" s="77">
        <v>0.49038461538461536</v>
      </c>
      <c r="E358" s="77">
        <v>0.89423076923076927</v>
      </c>
      <c r="F358" s="77">
        <v>0.96958942307692308</v>
      </c>
      <c r="G358" s="77">
        <v>0.36012403846153845</v>
      </c>
      <c r="H358" s="77">
        <v>0.72008351961959915</v>
      </c>
      <c r="I358" s="77">
        <v>0.40921922696477697</v>
      </c>
      <c r="J358" s="43">
        <v>1</v>
      </c>
      <c r="K358" s="43" t="s">
        <v>295</v>
      </c>
      <c r="L358" s="43" t="s">
        <v>353</v>
      </c>
      <c r="M358" s="43" t="s">
        <v>294</v>
      </c>
      <c r="N358" s="43" t="s">
        <v>1182</v>
      </c>
      <c r="O358" s="43">
        <v>0</v>
      </c>
      <c r="P358" s="43" t="s">
        <v>344</v>
      </c>
      <c r="Q358" s="77">
        <v>0.70167214376837772</v>
      </c>
      <c r="R358" s="77">
        <v>-0.57880235131960545</v>
      </c>
      <c r="S358" s="43">
        <v>346</v>
      </c>
      <c r="T358" s="53">
        <v>0.4325</v>
      </c>
      <c r="U358" s="58">
        <f t="shared" si="15"/>
        <v>0</v>
      </c>
      <c r="V358" s="78">
        <f t="shared" si="16"/>
        <v>0.60677234230286814</v>
      </c>
      <c r="W358" s="73" t="str">
        <f t="shared" si="17"/>
        <v>OK</v>
      </c>
    </row>
    <row r="359" spans="1:23">
      <c r="A359" s="42" t="s">
        <v>695</v>
      </c>
      <c r="B359" s="77">
        <v>61</v>
      </c>
      <c r="C359" s="77">
        <v>0.38461538461538464</v>
      </c>
      <c r="D359" s="77">
        <v>0.10576923076923077</v>
      </c>
      <c r="E359" s="77">
        <v>0.45192307692307693</v>
      </c>
      <c r="F359" s="77">
        <v>0.9704490384615384</v>
      </c>
      <c r="G359" s="77">
        <v>0.39983365384615388</v>
      </c>
      <c r="H359" s="77">
        <v>0.11439464668478762</v>
      </c>
      <c r="I359" s="77">
        <v>0.19717119426617369</v>
      </c>
      <c r="J359" s="43">
        <v>1</v>
      </c>
      <c r="K359" s="43" t="s">
        <v>263</v>
      </c>
      <c r="L359" s="43" t="s">
        <v>349</v>
      </c>
      <c r="M359" s="43" t="s">
        <v>262</v>
      </c>
      <c r="N359" s="43" t="s">
        <v>1180</v>
      </c>
      <c r="O359" s="43">
        <v>2</v>
      </c>
      <c r="P359" s="43" t="s">
        <v>347</v>
      </c>
      <c r="Q359" s="77">
        <v>-4.0277590583910303</v>
      </c>
      <c r="R359" s="77">
        <v>-0.30863610235382988</v>
      </c>
      <c r="S359" s="43">
        <v>231</v>
      </c>
      <c r="T359" s="53">
        <v>0.28875000000000001</v>
      </c>
      <c r="U359" s="58">
        <f t="shared" si="15"/>
        <v>0</v>
      </c>
      <c r="V359" s="78">
        <f t="shared" si="16"/>
        <v>0.26067053582646804</v>
      </c>
      <c r="W359" s="73" t="str">
        <f t="shared" si="17"/>
        <v>OK</v>
      </c>
    </row>
    <row r="360" spans="1:23">
      <c r="A360" s="42" t="s">
        <v>696</v>
      </c>
      <c r="B360" s="77">
        <v>180</v>
      </c>
      <c r="C360" s="77">
        <v>1.4038461538461537</v>
      </c>
      <c r="D360" s="77">
        <v>0.99038461538461542</v>
      </c>
      <c r="E360" s="77">
        <v>1.7115384615384615</v>
      </c>
      <c r="F360" s="77">
        <v>0.96869230769230774</v>
      </c>
      <c r="G360" s="77">
        <v>0.19598750000000001</v>
      </c>
      <c r="H360" s="77">
        <v>0.6956039506280336</v>
      </c>
      <c r="I360" s="77">
        <v>1</v>
      </c>
      <c r="J360" s="43">
        <v>1</v>
      </c>
      <c r="K360" s="43" t="s">
        <v>286</v>
      </c>
      <c r="L360" s="43" t="s">
        <v>353</v>
      </c>
      <c r="M360" s="43" t="s">
        <v>285</v>
      </c>
      <c r="N360" s="43" t="s">
        <v>1182</v>
      </c>
      <c r="O360" s="43">
        <v>1</v>
      </c>
      <c r="P360" s="43" t="s">
        <v>350</v>
      </c>
      <c r="Q360" s="77">
        <v>4.7234260271795367</v>
      </c>
      <c r="R360" s="77">
        <v>-0.96148497642903097</v>
      </c>
      <c r="S360" s="43">
        <v>223</v>
      </c>
      <c r="T360" s="53">
        <v>0.27875</v>
      </c>
      <c r="U360" s="58">
        <f t="shared" si="15"/>
        <v>1</v>
      </c>
      <c r="V360" s="78">
        <f t="shared" si="16"/>
        <v>0.81402490278261519</v>
      </c>
      <c r="W360" s="73" t="str">
        <f t="shared" si="17"/>
        <v>OK</v>
      </c>
    </row>
    <row r="361" spans="1:23">
      <c r="A361" s="42" t="s">
        <v>697</v>
      </c>
      <c r="B361" s="77">
        <v>48.5</v>
      </c>
      <c r="C361" s="77">
        <v>0.49038461538461536</v>
      </c>
      <c r="D361" s="77">
        <v>0.23076923076923078</v>
      </c>
      <c r="E361" s="77">
        <v>0.77884615384615385</v>
      </c>
      <c r="F361" s="77">
        <v>0.96923750000000009</v>
      </c>
      <c r="G361" s="77">
        <v>0.46689615384615385</v>
      </c>
      <c r="H361" s="77">
        <v>0.20839016684529962</v>
      </c>
      <c r="I361" s="77">
        <v>0.47548822383079681</v>
      </c>
      <c r="J361" s="43">
        <v>1</v>
      </c>
      <c r="K361" s="43" t="s">
        <v>276</v>
      </c>
      <c r="L361" s="43" t="s">
        <v>353</v>
      </c>
      <c r="M361" s="43" t="s">
        <v>278</v>
      </c>
      <c r="N361" s="43" t="s">
        <v>1180</v>
      </c>
      <c r="O361" s="43">
        <v>2</v>
      </c>
      <c r="P361" s="43" t="s">
        <v>347</v>
      </c>
      <c r="Q361" s="77">
        <v>-2.6421846205198309</v>
      </c>
      <c r="R361" s="77">
        <v>0.72288128807866936</v>
      </c>
      <c r="S361" s="43">
        <v>231</v>
      </c>
      <c r="T361" s="53">
        <v>0.28875000000000001</v>
      </c>
      <c r="U361" s="58">
        <f t="shared" si="15"/>
        <v>0</v>
      </c>
      <c r="V361" s="78">
        <f t="shared" si="16"/>
        <v>0.36969800376808543</v>
      </c>
      <c r="W361" s="73" t="str">
        <f t="shared" si="17"/>
        <v>OK</v>
      </c>
    </row>
    <row r="362" spans="1:23">
      <c r="A362" s="42" t="s">
        <v>698</v>
      </c>
      <c r="B362" s="77">
        <v>83.5</v>
      </c>
      <c r="C362" s="77">
        <v>0.78846153846153844</v>
      </c>
      <c r="D362" s="77">
        <v>0.38461538461538464</v>
      </c>
      <c r="E362" s="77">
        <v>1.1346153846153846</v>
      </c>
      <c r="F362" s="77">
        <v>0.96638557692307692</v>
      </c>
      <c r="G362" s="77">
        <v>0.43541538461538465</v>
      </c>
      <c r="H362" s="77">
        <v>0.48824793423269752</v>
      </c>
      <c r="I362" s="77">
        <v>0.64780315236014407</v>
      </c>
      <c r="J362" s="43">
        <v>1</v>
      </c>
      <c r="K362" s="43" t="s">
        <v>298</v>
      </c>
      <c r="L362" s="43" t="s">
        <v>353</v>
      </c>
      <c r="M362" s="43" t="s">
        <v>300</v>
      </c>
      <c r="N362" s="43" t="s">
        <v>1181</v>
      </c>
      <c r="O362" s="43">
        <v>0</v>
      </c>
      <c r="P362" s="43" t="s">
        <v>344</v>
      </c>
      <c r="Q362" s="77">
        <v>-0.23591447487938644</v>
      </c>
      <c r="R362" s="77">
        <v>0.61830874643270473</v>
      </c>
      <c r="S362" s="43">
        <v>346</v>
      </c>
      <c r="T362" s="53">
        <v>0.4325</v>
      </c>
      <c r="U362" s="58">
        <f t="shared" si="15"/>
        <v>1</v>
      </c>
      <c r="V362" s="78">
        <f t="shared" si="16"/>
        <v>0.55519866995891098</v>
      </c>
      <c r="W362" s="73" t="str">
        <f t="shared" si="17"/>
        <v>OK</v>
      </c>
    </row>
    <row r="363" spans="1:23">
      <c r="A363" s="42" t="s">
        <v>699</v>
      </c>
      <c r="B363" s="77">
        <v>69.5</v>
      </c>
      <c r="C363" s="77">
        <v>0.43269230769230771</v>
      </c>
      <c r="D363" s="77">
        <v>8.6538461538461536E-2</v>
      </c>
      <c r="E363" s="77">
        <v>0.25</v>
      </c>
      <c r="F363" s="77">
        <v>0.97046730769230771</v>
      </c>
      <c r="G363" s="77">
        <v>0.4541182692307692</v>
      </c>
      <c r="H363" s="77">
        <v>0.27241810725985766</v>
      </c>
      <c r="I363" s="77">
        <v>0</v>
      </c>
      <c r="J363" s="43">
        <v>1</v>
      </c>
      <c r="K363" s="43" t="s">
        <v>308</v>
      </c>
      <c r="L363" s="43" t="s">
        <v>349</v>
      </c>
      <c r="M363" s="43" t="s">
        <v>307</v>
      </c>
      <c r="N363" s="43" t="s">
        <v>1180</v>
      </c>
      <c r="O363" s="43">
        <v>2</v>
      </c>
      <c r="P363" s="43" t="s">
        <v>347</v>
      </c>
      <c r="Q363" s="77">
        <v>-4.2701428226785785</v>
      </c>
      <c r="R363" s="77">
        <v>-0.2873044073325885</v>
      </c>
      <c r="S363" s="43">
        <v>231</v>
      </c>
      <c r="T363" s="53">
        <v>0.28875000000000001</v>
      </c>
      <c r="U363" s="58">
        <f t="shared" si="15"/>
        <v>0</v>
      </c>
      <c r="V363" s="78">
        <f t="shared" si="16"/>
        <v>0.25905858095924361</v>
      </c>
      <c r="W363" s="73" t="str">
        <f t="shared" si="17"/>
        <v>OK</v>
      </c>
    </row>
    <row r="364" spans="1:23">
      <c r="A364" s="42" t="s">
        <v>700</v>
      </c>
      <c r="B364" s="77">
        <v>145.5</v>
      </c>
      <c r="C364" s="77">
        <v>1.6057692307692308</v>
      </c>
      <c r="D364" s="77">
        <v>0.79807692307692313</v>
      </c>
      <c r="E364" s="77">
        <v>1.4903846153846154</v>
      </c>
      <c r="F364" s="77">
        <v>0.97104519230769226</v>
      </c>
      <c r="G364" s="77">
        <v>0.58480769230769236</v>
      </c>
      <c r="H364" s="77">
        <v>0.91655470907276337</v>
      </c>
      <c r="I364" s="77">
        <v>0.71578010805177816</v>
      </c>
      <c r="J364" s="43">
        <v>1</v>
      </c>
      <c r="K364" s="43" t="s">
        <v>270</v>
      </c>
      <c r="L364" s="43" t="s">
        <v>353</v>
      </c>
      <c r="M364" s="43" t="s">
        <v>271</v>
      </c>
      <c r="N364" s="43" t="s">
        <v>1182</v>
      </c>
      <c r="O364" s="43">
        <v>1</v>
      </c>
      <c r="P364" s="43" t="s">
        <v>350</v>
      </c>
      <c r="Q364" s="77">
        <v>3.7336712374656345</v>
      </c>
      <c r="R364" s="77">
        <v>1.5563974229708122</v>
      </c>
      <c r="S364" s="43">
        <v>223</v>
      </c>
      <c r="T364" s="53">
        <v>0.27875</v>
      </c>
      <c r="U364" s="58">
        <f t="shared" si="15"/>
        <v>1</v>
      </c>
      <c r="V364" s="78">
        <f t="shared" si="16"/>
        <v>0.73098172842135378</v>
      </c>
      <c r="W364" s="73" t="str">
        <f t="shared" si="17"/>
        <v>OK</v>
      </c>
    </row>
    <row r="365" spans="1:23">
      <c r="A365" s="42" t="s">
        <v>701</v>
      </c>
      <c r="B365" s="77">
        <v>99</v>
      </c>
      <c r="C365" s="77">
        <v>0.75961538461538458</v>
      </c>
      <c r="D365" s="77">
        <v>0.40384615384615385</v>
      </c>
      <c r="E365" s="77">
        <v>1.1153846153846154</v>
      </c>
      <c r="F365" s="77">
        <v>0.96945384615384611</v>
      </c>
      <c r="G365" s="77">
        <v>0.37401538461538458</v>
      </c>
      <c r="H365" s="77">
        <v>0.38051617942061783</v>
      </c>
      <c r="I365" s="77">
        <v>0.48412430995382083</v>
      </c>
      <c r="J365" s="43">
        <v>1</v>
      </c>
      <c r="K365" s="43" t="s">
        <v>308</v>
      </c>
      <c r="L365" s="43" t="s">
        <v>343</v>
      </c>
      <c r="M365" s="43" t="s">
        <v>309</v>
      </c>
      <c r="N365" s="43" t="s">
        <v>1181</v>
      </c>
      <c r="O365" s="43">
        <v>0</v>
      </c>
      <c r="P365" s="43" t="s">
        <v>344</v>
      </c>
      <c r="Q365" s="77">
        <v>-0.61644227178682853</v>
      </c>
      <c r="R365" s="77">
        <v>-9.3807852583533358E-2</v>
      </c>
      <c r="S365" s="43">
        <v>346</v>
      </c>
      <c r="T365" s="53">
        <v>0.4325</v>
      </c>
      <c r="U365" s="58">
        <f t="shared" si="15"/>
        <v>0</v>
      </c>
      <c r="V365" s="78">
        <f t="shared" si="16"/>
        <v>0.47296572757157812</v>
      </c>
      <c r="W365" s="73" t="str">
        <f t="shared" si="17"/>
        <v>OK</v>
      </c>
    </row>
    <row r="366" spans="1:23">
      <c r="A366" s="42" t="s">
        <v>702</v>
      </c>
      <c r="B366" s="77">
        <v>77</v>
      </c>
      <c r="C366" s="77">
        <v>0.69230769230769229</v>
      </c>
      <c r="D366" s="77">
        <v>0.38461538461538464</v>
      </c>
      <c r="E366" s="77">
        <v>1.0096153846153846</v>
      </c>
      <c r="F366" s="77">
        <v>0.9711567307692307</v>
      </c>
      <c r="G366" s="77">
        <v>0.49832788461538463</v>
      </c>
      <c r="H366" s="77">
        <v>0.32791442112314123</v>
      </c>
      <c r="I366" s="77">
        <v>0.61924480979444374</v>
      </c>
      <c r="J366" s="43">
        <v>1</v>
      </c>
      <c r="K366" s="43" t="s">
        <v>303</v>
      </c>
      <c r="L366" s="43" t="s">
        <v>353</v>
      </c>
      <c r="M366" s="43" t="s">
        <v>302</v>
      </c>
      <c r="N366" s="43" t="s">
        <v>1180</v>
      </c>
      <c r="O366" s="43">
        <v>0</v>
      </c>
      <c r="P366" s="43" t="s">
        <v>344</v>
      </c>
      <c r="Q366" s="77">
        <v>-0.97462762757680632</v>
      </c>
      <c r="R366" s="77">
        <v>0.9999063075875454</v>
      </c>
      <c r="S366" s="43">
        <v>346</v>
      </c>
      <c r="T366" s="53">
        <v>0.4325</v>
      </c>
      <c r="U366" s="58">
        <f t="shared" si="15"/>
        <v>1</v>
      </c>
      <c r="V366" s="78">
        <f t="shared" si="16"/>
        <v>0.45875296128990051</v>
      </c>
      <c r="W366" s="73" t="str">
        <f t="shared" si="17"/>
        <v>OK</v>
      </c>
    </row>
    <row r="367" spans="1:23">
      <c r="A367" s="42" t="s">
        <v>703</v>
      </c>
      <c r="B367" s="77">
        <v>91</v>
      </c>
      <c r="C367" s="77">
        <v>0.83653846153846156</v>
      </c>
      <c r="D367" s="77">
        <v>0.38461538461538464</v>
      </c>
      <c r="E367" s="77">
        <v>1.1346153846153846</v>
      </c>
      <c r="F367" s="77">
        <v>0.97296923076923081</v>
      </c>
      <c r="G367" s="77">
        <v>0.38958846153846155</v>
      </c>
      <c r="H367" s="77">
        <v>0.46240119616337777</v>
      </c>
      <c r="I367" s="77">
        <v>0.60962319261230169</v>
      </c>
      <c r="J367" s="43">
        <v>1</v>
      </c>
      <c r="K367" s="43" t="s">
        <v>266</v>
      </c>
      <c r="L367" s="43" t="s">
        <v>353</v>
      </c>
      <c r="M367" s="43" t="s">
        <v>265</v>
      </c>
      <c r="N367" s="43" t="s">
        <v>1181</v>
      </c>
      <c r="O367" s="43">
        <v>0</v>
      </c>
      <c r="P367" s="43" t="s">
        <v>344</v>
      </c>
      <c r="Q367" s="77">
        <v>-0.19855591078355753</v>
      </c>
      <c r="R367" s="77">
        <v>0.21148692107846614</v>
      </c>
      <c r="S367" s="43">
        <v>346</v>
      </c>
      <c r="T367" s="53">
        <v>0.4325</v>
      </c>
      <c r="U367" s="58">
        <f t="shared" si="15"/>
        <v>1</v>
      </c>
      <c r="V367" s="78">
        <f t="shared" si="16"/>
        <v>0.54357038067259511</v>
      </c>
      <c r="W367" s="73" t="str">
        <f t="shared" si="17"/>
        <v>OK</v>
      </c>
    </row>
    <row r="368" spans="1:23">
      <c r="A368" s="42" t="s">
        <v>704</v>
      </c>
      <c r="B368" s="77">
        <v>94</v>
      </c>
      <c r="C368" s="77">
        <v>0.99038461538461542</v>
      </c>
      <c r="D368" s="77">
        <v>0.46153846153846156</v>
      </c>
      <c r="E368" s="77">
        <v>1.1538461538461537</v>
      </c>
      <c r="F368" s="77">
        <v>0.96840673076923067</v>
      </c>
      <c r="G368" s="77">
        <v>0.37913076923076922</v>
      </c>
      <c r="H368" s="77">
        <v>0.53246575208353786</v>
      </c>
      <c r="I368" s="77">
        <v>0.56680232096660133</v>
      </c>
      <c r="J368" s="43">
        <v>1</v>
      </c>
      <c r="K368" s="43" t="s">
        <v>276</v>
      </c>
      <c r="L368" s="43" t="s">
        <v>346</v>
      </c>
      <c r="M368" s="43" t="s">
        <v>278</v>
      </c>
      <c r="N368" s="43" t="s">
        <v>1179</v>
      </c>
      <c r="O368" s="43">
        <v>0</v>
      </c>
      <c r="P368" s="43" t="s">
        <v>344</v>
      </c>
      <c r="Q368" s="77">
        <v>0.28763271633553261</v>
      </c>
      <c r="R368" s="77">
        <v>0.13478927522117537</v>
      </c>
      <c r="S368" s="43">
        <v>346</v>
      </c>
      <c r="T368" s="53">
        <v>0.4325</v>
      </c>
      <c r="U368" s="58">
        <f t="shared" si="15"/>
        <v>0</v>
      </c>
      <c r="V368" s="78">
        <f t="shared" si="16"/>
        <v>0.56486759241988005</v>
      </c>
      <c r="W368" s="73" t="str">
        <f t="shared" si="17"/>
        <v>OK</v>
      </c>
    </row>
    <row r="369" spans="1:23">
      <c r="A369" s="42" t="s">
        <v>705</v>
      </c>
      <c r="B369" s="77">
        <v>75</v>
      </c>
      <c r="C369" s="77">
        <v>1.0096153846153846</v>
      </c>
      <c r="D369" s="77">
        <v>0.60576923076923073</v>
      </c>
      <c r="E369" s="77">
        <v>1.6634615384615385</v>
      </c>
      <c r="F369" s="77">
        <v>0.9674514423076922</v>
      </c>
      <c r="G369" s="77">
        <v>0.45889615384615384</v>
      </c>
      <c r="H369" s="77">
        <v>0.46033914903120932</v>
      </c>
      <c r="I369" s="77">
        <v>0.8524421076574269</v>
      </c>
      <c r="J369" s="43">
        <v>1</v>
      </c>
      <c r="K369" s="43" t="s">
        <v>266</v>
      </c>
      <c r="L369" s="43" t="s">
        <v>353</v>
      </c>
      <c r="M369" s="43" t="s">
        <v>268</v>
      </c>
      <c r="N369" s="43" t="s">
        <v>1181</v>
      </c>
      <c r="O369" s="43">
        <v>0</v>
      </c>
      <c r="P369" s="43" t="s">
        <v>344</v>
      </c>
      <c r="Q369" s="77">
        <v>1.4367160085473294</v>
      </c>
      <c r="R369" s="77">
        <v>1.3891083890026337</v>
      </c>
      <c r="S369" s="43">
        <v>346</v>
      </c>
      <c r="T369" s="53">
        <v>0.4325</v>
      </c>
      <c r="U369" s="58">
        <f t="shared" si="15"/>
        <v>1</v>
      </c>
      <c r="V369" s="78">
        <f t="shared" si="16"/>
        <v>0.59816121089973384</v>
      </c>
      <c r="W369" s="73" t="str">
        <f t="shared" si="17"/>
        <v>OK</v>
      </c>
    </row>
    <row r="370" spans="1:23">
      <c r="A370" s="42" t="s">
        <v>706</v>
      </c>
      <c r="B370" s="77">
        <v>142.5</v>
      </c>
      <c r="C370" s="77">
        <v>0.96153846153846156</v>
      </c>
      <c r="D370" s="77">
        <v>0.47115384615384615</v>
      </c>
      <c r="E370" s="77">
        <v>1.1730769230769231</v>
      </c>
      <c r="F370" s="77">
        <v>0.96813846153846161</v>
      </c>
      <c r="G370" s="77">
        <v>0.46304903846153844</v>
      </c>
      <c r="H370" s="77">
        <v>0.74193670671951972</v>
      </c>
      <c r="I370" s="77">
        <v>0.54463145564127213</v>
      </c>
      <c r="J370" s="43">
        <v>1</v>
      </c>
      <c r="K370" s="43" t="s">
        <v>303</v>
      </c>
      <c r="L370" s="43" t="s">
        <v>353</v>
      </c>
      <c r="M370" s="43" t="s">
        <v>305</v>
      </c>
      <c r="N370" s="43" t="s">
        <v>1182</v>
      </c>
      <c r="O370" s="43">
        <v>0</v>
      </c>
      <c r="P370" s="43" t="s">
        <v>344</v>
      </c>
      <c r="Q370" s="77">
        <v>1.0840371642171687</v>
      </c>
      <c r="R370" s="77">
        <v>0.25631013821138943</v>
      </c>
      <c r="S370" s="43">
        <v>346</v>
      </c>
      <c r="T370" s="53">
        <v>0.4325</v>
      </c>
      <c r="U370" s="58">
        <f t="shared" si="15"/>
        <v>0</v>
      </c>
      <c r="V370" s="78">
        <f t="shared" si="16"/>
        <v>0.63149869510078083</v>
      </c>
      <c r="W370" s="73" t="str">
        <f t="shared" si="17"/>
        <v>OK</v>
      </c>
    </row>
    <row r="371" spans="1:23">
      <c r="A371" s="42" t="s">
        <v>707</v>
      </c>
      <c r="B371" s="77">
        <v>94</v>
      </c>
      <c r="C371" s="77">
        <v>0.36538461538461536</v>
      </c>
      <c r="D371" s="77">
        <v>0.11538461538461539</v>
      </c>
      <c r="E371" s="77">
        <v>0.43269230769230771</v>
      </c>
      <c r="F371" s="77">
        <v>0.97255673076923077</v>
      </c>
      <c r="G371" s="77">
        <v>2.4045192307692309E-2</v>
      </c>
      <c r="H371" s="77">
        <v>0.18683692948499547</v>
      </c>
      <c r="I371" s="77">
        <v>8.4047435956084271E-2</v>
      </c>
      <c r="J371" s="43">
        <v>1</v>
      </c>
      <c r="K371" s="43" t="s">
        <v>286</v>
      </c>
      <c r="L371" s="43" t="s">
        <v>349</v>
      </c>
      <c r="M371" s="43" t="s">
        <v>293</v>
      </c>
      <c r="N371" s="43" t="s">
        <v>1180</v>
      </c>
      <c r="O371" s="43">
        <v>2</v>
      </c>
      <c r="P371" s="43" t="s">
        <v>347</v>
      </c>
      <c r="Q371" s="77">
        <v>-3.6845815007718357</v>
      </c>
      <c r="R371" s="77">
        <v>-3.2379957491097011</v>
      </c>
      <c r="S371" s="43">
        <v>231</v>
      </c>
      <c r="T371" s="53">
        <v>0.28875000000000001</v>
      </c>
      <c r="U371" s="58">
        <f t="shared" si="15"/>
        <v>0</v>
      </c>
      <c r="V371" s="78">
        <f t="shared" si="16"/>
        <v>0.35327955097815017</v>
      </c>
      <c r="W371" s="73" t="str">
        <f t="shared" si="17"/>
        <v>OK</v>
      </c>
    </row>
    <row r="372" spans="1:23">
      <c r="A372" s="42" t="s">
        <v>708</v>
      </c>
      <c r="B372" s="77">
        <v>84</v>
      </c>
      <c r="C372" s="77">
        <v>0.60576923076923073</v>
      </c>
      <c r="D372" s="77">
        <v>0.25</v>
      </c>
      <c r="E372" s="77">
        <v>0.875</v>
      </c>
      <c r="F372" s="77">
        <v>0.97040384615384612</v>
      </c>
      <c r="G372" s="77">
        <v>0.45622980769230764</v>
      </c>
      <c r="H372" s="77">
        <v>0.31527023035115265</v>
      </c>
      <c r="I372" s="77">
        <v>0.49250810660921068</v>
      </c>
      <c r="J372" s="43">
        <v>1</v>
      </c>
      <c r="K372" s="43" t="s">
        <v>298</v>
      </c>
      <c r="L372" s="43" t="s">
        <v>343</v>
      </c>
      <c r="M372" s="43" t="s">
        <v>301</v>
      </c>
      <c r="N372" s="43" t="s">
        <v>1180</v>
      </c>
      <c r="O372" s="43">
        <v>2</v>
      </c>
      <c r="P372" s="43" t="s">
        <v>347</v>
      </c>
      <c r="Q372" s="77">
        <v>-1.7281664667534151</v>
      </c>
      <c r="R372" s="77">
        <v>0.41247193333680821</v>
      </c>
      <c r="S372" s="43">
        <v>231</v>
      </c>
      <c r="T372" s="53">
        <v>0.28875000000000001</v>
      </c>
      <c r="U372" s="58">
        <f t="shared" si="15"/>
        <v>0</v>
      </c>
      <c r="V372" s="78">
        <f t="shared" si="16"/>
        <v>0.42556658371770495</v>
      </c>
      <c r="W372" s="73" t="str">
        <f t="shared" si="17"/>
        <v>OK</v>
      </c>
    </row>
    <row r="373" spans="1:23">
      <c r="A373" s="42" t="s">
        <v>709</v>
      </c>
      <c r="B373" s="77">
        <v>137</v>
      </c>
      <c r="C373" s="77">
        <v>1.2596153846153846</v>
      </c>
      <c r="D373" s="77">
        <v>0.55769230769230771</v>
      </c>
      <c r="E373" s="77">
        <v>1.4134615384615385</v>
      </c>
      <c r="F373" s="77">
        <v>0.97053653846153842</v>
      </c>
      <c r="G373" s="77">
        <v>0.23281538461538462</v>
      </c>
      <c r="H373" s="77">
        <v>0.592306643730098</v>
      </c>
      <c r="I373" s="77">
        <v>0.58454784318899777</v>
      </c>
      <c r="J373" s="43">
        <v>1</v>
      </c>
      <c r="K373" s="43" t="s">
        <v>244</v>
      </c>
      <c r="L373" s="43" t="s">
        <v>353</v>
      </c>
      <c r="M373" s="43" t="s">
        <v>261</v>
      </c>
      <c r="N373" s="43" t="s">
        <v>1179</v>
      </c>
      <c r="O373" s="43">
        <v>1</v>
      </c>
      <c r="P373" s="43" t="s">
        <v>350</v>
      </c>
      <c r="Q373" s="77">
        <v>1.8184426387597741</v>
      </c>
      <c r="R373" s="77">
        <v>-1.0350802133852106</v>
      </c>
      <c r="S373" s="43">
        <v>223</v>
      </c>
      <c r="T373" s="53">
        <v>0.27875</v>
      </c>
      <c r="U373" s="58">
        <f t="shared" si="15"/>
        <v>0</v>
      </c>
      <c r="V373" s="78">
        <f t="shared" si="16"/>
        <v>0.6336984964813972</v>
      </c>
      <c r="W373" s="73" t="str">
        <f t="shared" si="17"/>
        <v>OK</v>
      </c>
    </row>
    <row r="374" spans="1:23">
      <c r="A374" s="42" t="s">
        <v>710</v>
      </c>
      <c r="B374" s="77">
        <v>87</v>
      </c>
      <c r="C374" s="77">
        <v>0.49038461538461536</v>
      </c>
      <c r="D374" s="77">
        <v>0.19230769230769232</v>
      </c>
      <c r="E374" s="77">
        <v>0.57692307692307687</v>
      </c>
      <c r="F374" s="77">
        <v>0.96896249999999995</v>
      </c>
      <c r="G374" s="77">
        <v>0.12857788461538461</v>
      </c>
      <c r="H374" s="77">
        <v>0.21582195165268131</v>
      </c>
      <c r="I374" s="77">
        <v>0.35906989605200906</v>
      </c>
      <c r="J374" s="43">
        <v>0</v>
      </c>
      <c r="K374" s="43" t="s">
        <v>286</v>
      </c>
      <c r="L374" s="43" t="s">
        <v>353</v>
      </c>
      <c r="M374" s="43" t="s">
        <v>285</v>
      </c>
      <c r="N374" s="43" t="s">
        <v>1180</v>
      </c>
      <c r="O374" s="43">
        <v>2</v>
      </c>
      <c r="P374" s="43" t="s">
        <v>347</v>
      </c>
      <c r="Q374" s="77">
        <v>-2.675828257353253</v>
      </c>
      <c r="R374" s="77">
        <v>-2.1098143872911463</v>
      </c>
      <c r="S374" s="43">
        <v>231</v>
      </c>
      <c r="T374" s="53">
        <v>0.28875000000000001</v>
      </c>
      <c r="U374" s="58">
        <f t="shared" si="15"/>
        <v>0</v>
      </c>
      <c r="V374" s="78">
        <f t="shared" si="16"/>
        <v>0.42269637590546316</v>
      </c>
      <c r="W374" s="73" t="str">
        <f t="shared" si="17"/>
        <v>OK</v>
      </c>
    </row>
    <row r="375" spans="1:23">
      <c r="A375" s="42" t="s">
        <v>711</v>
      </c>
      <c r="B375" s="77">
        <v>174</v>
      </c>
      <c r="C375" s="77">
        <v>1.125</v>
      </c>
      <c r="D375" s="77">
        <v>0.74038461538461542</v>
      </c>
      <c r="E375" s="77">
        <v>1.6346153846153846</v>
      </c>
      <c r="F375" s="77">
        <v>0.96812788461538457</v>
      </c>
      <c r="G375" s="77">
        <v>9.6052884615384609E-2</v>
      </c>
      <c r="H375" s="77">
        <v>0.59630666927587028</v>
      </c>
      <c r="I375" s="77">
        <v>0.87993678872706926</v>
      </c>
      <c r="J375" s="43">
        <v>1</v>
      </c>
      <c r="K375" s="43" t="s">
        <v>286</v>
      </c>
      <c r="L375" s="43" t="s">
        <v>353</v>
      </c>
      <c r="M375" s="43" t="s">
        <v>288</v>
      </c>
      <c r="N375" s="43" t="s">
        <v>1179</v>
      </c>
      <c r="O375" s="43">
        <v>1</v>
      </c>
      <c r="P375" s="43" t="s">
        <v>350</v>
      </c>
      <c r="Q375" s="77">
        <v>3.2651550305507477</v>
      </c>
      <c r="R375" s="77">
        <v>-1.8594947063345908</v>
      </c>
      <c r="S375" s="43">
        <v>223</v>
      </c>
      <c r="T375" s="53">
        <v>0.27875</v>
      </c>
      <c r="U375" s="58">
        <f t="shared" si="15"/>
        <v>1</v>
      </c>
      <c r="V375" s="78">
        <f t="shared" si="16"/>
        <v>0.75830581663841623</v>
      </c>
      <c r="W375" s="73" t="str">
        <f t="shared" si="17"/>
        <v>OK</v>
      </c>
    </row>
    <row r="376" spans="1:23">
      <c r="A376" s="42" t="s">
        <v>712</v>
      </c>
      <c r="B376" s="77">
        <v>99.5</v>
      </c>
      <c r="C376" s="77">
        <v>1.125</v>
      </c>
      <c r="D376" s="77">
        <v>0.74038461538461542</v>
      </c>
      <c r="E376" s="77">
        <v>1.4230769230769231</v>
      </c>
      <c r="F376" s="77">
        <v>0.96850048076923079</v>
      </c>
      <c r="G376" s="77">
        <v>0.47260576923076919</v>
      </c>
      <c r="H376" s="77">
        <v>0.43627266123344566</v>
      </c>
      <c r="I376" s="77">
        <v>0.72284897273595561</v>
      </c>
      <c r="J376" s="43">
        <v>1</v>
      </c>
      <c r="K376" s="43" t="s">
        <v>298</v>
      </c>
      <c r="L376" s="43" t="s">
        <v>343</v>
      </c>
      <c r="M376" s="43" t="s">
        <v>301</v>
      </c>
      <c r="N376" s="43" t="s">
        <v>1181</v>
      </c>
      <c r="O376" s="43">
        <v>1</v>
      </c>
      <c r="P376" s="43" t="s">
        <v>350</v>
      </c>
      <c r="Q376" s="77">
        <v>1.5229981629297151</v>
      </c>
      <c r="R376" s="77">
        <v>1.0993235062211097</v>
      </c>
      <c r="S376" s="43">
        <v>223</v>
      </c>
      <c r="T376" s="53">
        <v>0.27875</v>
      </c>
      <c r="U376" s="58">
        <f t="shared" si="15"/>
        <v>1</v>
      </c>
      <c r="V376" s="78">
        <f t="shared" si="16"/>
        <v>0.54502594706814489</v>
      </c>
      <c r="W376" s="73" t="str">
        <f t="shared" si="17"/>
        <v>OK</v>
      </c>
    </row>
    <row r="377" spans="1:23">
      <c r="A377" s="42" t="s">
        <v>713</v>
      </c>
      <c r="B377" s="77">
        <v>62.5</v>
      </c>
      <c r="C377" s="77">
        <v>0.50961538461538458</v>
      </c>
      <c r="D377" s="77">
        <v>0.19230769230769232</v>
      </c>
      <c r="E377" s="77">
        <v>0.875</v>
      </c>
      <c r="F377" s="77">
        <v>0.96893269230769241</v>
      </c>
      <c r="G377" s="77">
        <v>0.61996442307692301</v>
      </c>
      <c r="H377" s="77">
        <v>0.20297451821213675</v>
      </c>
      <c r="I377" s="77">
        <v>0.4306521487824686</v>
      </c>
      <c r="J377" s="43">
        <v>0</v>
      </c>
      <c r="K377" s="43" t="s">
        <v>276</v>
      </c>
      <c r="L377" s="43" t="s">
        <v>353</v>
      </c>
      <c r="M377" s="43" t="s">
        <v>275</v>
      </c>
      <c r="N377" s="43" t="s">
        <v>1180</v>
      </c>
      <c r="O377" s="43">
        <v>2</v>
      </c>
      <c r="P377" s="43" t="s">
        <v>347</v>
      </c>
      <c r="Q377" s="77">
        <v>-2.5941854751792053</v>
      </c>
      <c r="R377" s="77">
        <v>1.6107200612049224</v>
      </c>
      <c r="S377" s="43">
        <v>231</v>
      </c>
      <c r="T377" s="53">
        <v>0.28875000000000001</v>
      </c>
      <c r="U377" s="58">
        <f t="shared" si="15"/>
        <v>0</v>
      </c>
      <c r="V377" s="78">
        <f t="shared" si="16"/>
        <v>0.31554307206097132</v>
      </c>
      <c r="W377" s="73" t="str">
        <f t="shared" si="17"/>
        <v>OK</v>
      </c>
    </row>
    <row r="378" spans="1:23">
      <c r="A378" s="42" t="s">
        <v>714</v>
      </c>
      <c r="B378" s="77">
        <v>159</v>
      </c>
      <c r="C378" s="77">
        <v>1.2692307692307692</v>
      </c>
      <c r="D378" s="77">
        <v>0.78846153846153844</v>
      </c>
      <c r="E378" s="77">
        <v>1.625</v>
      </c>
      <c r="F378" s="77">
        <v>0.96887307692307689</v>
      </c>
      <c r="G378" s="77">
        <v>0.56549903846153848</v>
      </c>
      <c r="H378" s="77">
        <v>0.89347664330477938</v>
      </c>
      <c r="I378" s="77">
        <v>0.68729003758526563</v>
      </c>
      <c r="J378" s="43">
        <v>1</v>
      </c>
      <c r="K378" s="43" t="s">
        <v>298</v>
      </c>
      <c r="L378" s="43" t="s">
        <v>353</v>
      </c>
      <c r="M378" s="43" t="s">
        <v>297</v>
      </c>
      <c r="N378" s="43" t="s">
        <v>1182</v>
      </c>
      <c r="O378" s="43">
        <v>1</v>
      </c>
      <c r="P378" s="43" t="s">
        <v>350</v>
      </c>
      <c r="Q378" s="77">
        <v>3.4175583850960685</v>
      </c>
      <c r="R378" s="77">
        <v>1.2962588311985865</v>
      </c>
      <c r="S378" s="43">
        <v>223</v>
      </c>
      <c r="T378" s="53">
        <v>0.27875</v>
      </c>
      <c r="U378" s="58">
        <f t="shared" si="15"/>
        <v>1</v>
      </c>
      <c r="V378" s="78">
        <f t="shared" si="16"/>
        <v>0.71687674114734579</v>
      </c>
      <c r="W378" s="73" t="str">
        <f t="shared" si="17"/>
        <v>OK</v>
      </c>
    </row>
    <row r="379" spans="1:23">
      <c r="A379" s="42" t="s">
        <v>715</v>
      </c>
      <c r="B379" s="77">
        <v>163</v>
      </c>
      <c r="C379" s="77">
        <v>1.2884615384615385</v>
      </c>
      <c r="D379" s="77">
        <v>0.66346153846153844</v>
      </c>
      <c r="E379" s="77">
        <v>1.4038461538461537</v>
      </c>
      <c r="F379" s="77">
        <v>0.9712201923076923</v>
      </c>
      <c r="G379" s="77">
        <v>0.2818048076923077</v>
      </c>
      <c r="H379" s="77">
        <v>0.79298181819403057</v>
      </c>
      <c r="I379" s="77">
        <v>0.61149884177848124</v>
      </c>
      <c r="J379" s="43">
        <v>1</v>
      </c>
      <c r="K379" s="43" t="s">
        <v>298</v>
      </c>
      <c r="L379" s="43" t="s">
        <v>349</v>
      </c>
      <c r="M379" s="43" t="s">
        <v>300</v>
      </c>
      <c r="N379" s="43" t="s">
        <v>1182</v>
      </c>
      <c r="O379" s="43">
        <v>1</v>
      </c>
      <c r="P379" s="43" t="s">
        <v>350</v>
      </c>
      <c r="Q379" s="77">
        <v>2.7323765924237056</v>
      </c>
      <c r="R379" s="77">
        <v>-0.86603933758541896</v>
      </c>
      <c r="S379" s="43">
        <v>223</v>
      </c>
      <c r="T379" s="53">
        <v>0.27875</v>
      </c>
      <c r="U379" s="58">
        <f t="shared" si="15"/>
        <v>1</v>
      </c>
      <c r="V379" s="78">
        <f t="shared" si="16"/>
        <v>0.71984026879778118</v>
      </c>
      <c r="W379" s="73" t="str">
        <f t="shared" si="17"/>
        <v>OK</v>
      </c>
    </row>
    <row r="380" spans="1:23">
      <c r="A380" s="42" t="s">
        <v>716</v>
      </c>
      <c r="B380" s="77">
        <v>106.5</v>
      </c>
      <c r="C380" s="77">
        <v>1</v>
      </c>
      <c r="D380" s="77">
        <v>0.53846153846153844</v>
      </c>
      <c r="E380" s="77">
        <v>1.3942307692307692</v>
      </c>
      <c r="F380" s="77">
        <v>0.97251634615384619</v>
      </c>
      <c r="G380" s="77">
        <v>0.43713653846153849</v>
      </c>
      <c r="H380" s="77">
        <v>0.54160592758496018</v>
      </c>
      <c r="I380" s="77">
        <v>0.53161517231689726</v>
      </c>
      <c r="J380" s="43">
        <v>1</v>
      </c>
      <c r="K380" s="43" t="s">
        <v>286</v>
      </c>
      <c r="L380" s="43" t="s">
        <v>343</v>
      </c>
      <c r="M380" s="43" t="s">
        <v>292</v>
      </c>
      <c r="N380" s="43" t="s">
        <v>1179</v>
      </c>
      <c r="O380" s="43">
        <v>0</v>
      </c>
      <c r="P380" s="43" t="s">
        <v>344</v>
      </c>
      <c r="Q380" s="77">
        <v>0.79480004929997972</v>
      </c>
      <c r="R380" s="77">
        <v>0.5180166859230857</v>
      </c>
      <c r="S380" s="43">
        <v>346</v>
      </c>
      <c r="T380" s="53">
        <v>0.4325</v>
      </c>
      <c r="U380" s="58">
        <f t="shared" si="15"/>
        <v>0</v>
      </c>
      <c r="V380" s="78">
        <f t="shared" si="16"/>
        <v>0.5439230844929166</v>
      </c>
      <c r="W380" s="73" t="str">
        <f t="shared" si="17"/>
        <v>OK</v>
      </c>
    </row>
    <row r="381" spans="1:23">
      <c r="A381" s="42" t="s">
        <v>717</v>
      </c>
      <c r="B381" s="77">
        <v>85.5</v>
      </c>
      <c r="C381" s="77">
        <v>0.875</v>
      </c>
      <c r="D381" s="77">
        <v>0.5</v>
      </c>
      <c r="E381" s="77">
        <v>1.1730769230769231</v>
      </c>
      <c r="F381" s="77">
        <v>0.97167548076923071</v>
      </c>
      <c r="G381" s="77">
        <v>0.40879903846153842</v>
      </c>
      <c r="H381" s="77">
        <v>0.47666149859682611</v>
      </c>
      <c r="I381" s="77">
        <v>0.5233601723432697</v>
      </c>
      <c r="J381" s="43">
        <v>1</v>
      </c>
      <c r="K381" s="43" t="s">
        <v>312</v>
      </c>
      <c r="L381" s="43" t="s">
        <v>349</v>
      </c>
      <c r="M381" s="43" t="s">
        <v>315</v>
      </c>
      <c r="N381" s="43" t="s">
        <v>1181</v>
      </c>
      <c r="O381" s="43">
        <v>0</v>
      </c>
      <c r="P381" s="43" t="s">
        <v>344</v>
      </c>
      <c r="Q381" s="77">
        <v>-6.8860967856472291E-2</v>
      </c>
      <c r="R381" s="77">
        <v>0.38045585344662936</v>
      </c>
      <c r="S381" s="43">
        <v>346</v>
      </c>
      <c r="T381" s="53">
        <v>0.4325</v>
      </c>
      <c r="U381" s="58">
        <f t="shared" si="15"/>
        <v>0</v>
      </c>
      <c r="V381" s="78">
        <f t="shared" si="16"/>
        <v>0.519305966456168</v>
      </c>
      <c r="W381" s="73" t="str">
        <f t="shared" si="17"/>
        <v>OK</v>
      </c>
    </row>
    <row r="382" spans="1:23">
      <c r="A382" s="42" t="s">
        <v>718</v>
      </c>
      <c r="B382" s="77">
        <v>170</v>
      </c>
      <c r="C382" s="77">
        <v>1.2115384615384615</v>
      </c>
      <c r="D382" s="77">
        <v>0.66346153846153844</v>
      </c>
      <c r="E382" s="77">
        <v>1.4134615384615385</v>
      </c>
      <c r="F382" s="77">
        <v>0.96876442307692301</v>
      </c>
      <c r="G382" s="77">
        <v>0.3798355769230769</v>
      </c>
      <c r="H382" s="77">
        <v>0.86095758055584226</v>
      </c>
      <c r="I382" s="77">
        <v>0.57548847492643784</v>
      </c>
      <c r="J382" s="43">
        <v>1</v>
      </c>
      <c r="K382" s="43" t="s">
        <v>266</v>
      </c>
      <c r="L382" s="43" t="s">
        <v>353</v>
      </c>
      <c r="M382" s="43" t="s">
        <v>267</v>
      </c>
      <c r="N382" s="43" t="s">
        <v>1182</v>
      </c>
      <c r="O382" s="43">
        <v>1</v>
      </c>
      <c r="P382" s="43" t="s">
        <v>350</v>
      </c>
      <c r="Q382" s="77">
        <v>2.7187200538845211</v>
      </c>
      <c r="R382" s="77">
        <v>-0.30551656370017538</v>
      </c>
      <c r="S382" s="43">
        <v>223</v>
      </c>
      <c r="T382" s="53">
        <v>0.27875</v>
      </c>
      <c r="U382" s="58">
        <f t="shared" si="15"/>
        <v>0</v>
      </c>
      <c r="V382" s="78">
        <f t="shared" si="16"/>
        <v>0.7151185594972912</v>
      </c>
      <c r="W382" s="73" t="str">
        <f t="shared" si="17"/>
        <v>OK</v>
      </c>
    </row>
    <row r="383" spans="1:23">
      <c r="A383" s="42" t="s">
        <v>719</v>
      </c>
      <c r="B383" s="77">
        <v>80</v>
      </c>
      <c r="C383" s="77">
        <v>1.0192307692307692</v>
      </c>
      <c r="D383" s="77">
        <v>0.56730769230769229</v>
      </c>
      <c r="E383" s="77">
        <v>1.3076923076923077</v>
      </c>
      <c r="F383" s="77">
        <v>0.96936971153846152</v>
      </c>
      <c r="G383" s="77">
        <v>0.52181250000000001</v>
      </c>
      <c r="H383" s="77">
        <v>0.48464070837800233</v>
      </c>
      <c r="I383" s="77">
        <v>0.70914429336114737</v>
      </c>
      <c r="J383" s="43">
        <v>1</v>
      </c>
      <c r="K383" s="43" t="s">
        <v>266</v>
      </c>
      <c r="L383" s="43" t="s">
        <v>369</v>
      </c>
      <c r="M383" s="43" t="s">
        <v>268</v>
      </c>
      <c r="N383" s="43" t="s">
        <v>1181</v>
      </c>
      <c r="O383" s="43">
        <v>0</v>
      </c>
      <c r="P383" s="43" t="s">
        <v>344</v>
      </c>
      <c r="Q383" s="77">
        <v>0.73164644643327337</v>
      </c>
      <c r="R383" s="77">
        <v>1.4629029088389518</v>
      </c>
      <c r="S383" s="43">
        <v>346</v>
      </c>
      <c r="T383" s="53">
        <v>0.4325</v>
      </c>
      <c r="U383" s="58">
        <f t="shared" si="15"/>
        <v>1</v>
      </c>
      <c r="V383" s="78">
        <f t="shared" si="16"/>
        <v>0.55037848177844517</v>
      </c>
      <c r="W383" s="73" t="str">
        <f t="shared" si="17"/>
        <v>OK</v>
      </c>
    </row>
    <row r="384" spans="1:23">
      <c r="A384" s="42" t="s">
        <v>720</v>
      </c>
      <c r="B384" s="77">
        <v>127.5</v>
      </c>
      <c r="C384" s="77">
        <v>1.2403846153846154</v>
      </c>
      <c r="D384" s="77">
        <v>0.59615384615384615</v>
      </c>
      <c r="E384" s="77">
        <v>1.2692307692307692</v>
      </c>
      <c r="F384" s="77">
        <v>0.96771730769230768</v>
      </c>
      <c r="G384" s="77">
        <v>0.28833750000000002</v>
      </c>
      <c r="H384" s="77">
        <v>0.65414421052423266</v>
      </c>
      <c r="I384" s="77">
        <v>0.58805065796088751</v>
      </c>
      <c r="J384" s="43">
        <v>1</v>
      </c>
      <c r="K384" s="43" t="s">
        <v>286</v>
      </c>
      <c r="L384" s="43" t="s">
        <v>353</v>
      </c>
      <c r="M384" s="43" t="s">
        <v>289</v>
      </c>
      <c r="N384" s="43" t="s">
        <v>1179</v>
      </c>
      <c r="O384" s="43">
        <v>1</v>
      </c>
      <c r="P384" s="43" t="s">
        <v>350</v>
      </c>
      <c r="Q384" s="77">
        <v>1.7033597271975789</v>
      </c>
      <c r="R384" s="77">
        <v>-0.62028920237569862</v>
      </c>
      <c r="S384" s="43">
        <v>223</v>
      </c>
      <c r="T384" s="53">
        <v>0.27875</v>
      </c>
      <c r="U384" s="58">
        <f t="shared" si="15"/>
        <v>0</v>
      </c>
      <c r="V384" s="78">
        <f t="shared" si="16"/>
        <v>0.64869571712417096</v>
      </c>
      <c r="W384" s="73" t="str">
        <f t="shared" si="17"/>
        <v>OK</v>
      </c>
    </row>
    <row r="385" spans="1:23">
      <c r="A385" s="42" t="s">
        <v>721</v>
      </c>
      <c r="B385" s="77">
        <v>179</v>
      </c>
      <c r="C385" s="77">
        <v>1.7980769230769231</v>
      </c>
      <c r="D385" s="77">
        <v>1</v>
      </c>
      <c r="E385" s="77">
        <v>1.5673076923076923</v>
      </c>
      <c r="F385" s="77">
        <v>0.96718461538461531</v>
      </c>
      <c r="G385" s="77">
        <v>0.39247115384615383</v>
      </c>
      <c r="H385" s="77">
        <v>0.98306529892394756</v>
      </c>
      <c r="I385" s="77">
        <v>0.65028008133827664</v>
      </c>
      <c r="J385" s="43">
        <v>0</v>
      </c>
      <c r="K385" s="43" t="s">
        <v>244</v>
      </c>
      <c r="L385" s="43" t="s">
        <v>369</v>
      </c>
      <c r="M385" s="43" t="s">
        <v>243</v>
      </c>
      <c r="N385" s="43" t="s">
        <v>1182</v>
      </c>
      <c r="O385" s="43">
        <v>1</v>
      </c>
      <c r="P385" s="43" t="s">
        <v>350</v>
      </c>
      <c r="Q385" s="77">
        <v>4.914525607137822</v>
      </c>
      <c r="R385" s="77">
        <v>4.1742566926461125E-2</v>
      </c>
      <c r="S385" s="43">
        <v>223</v>
      </c>
      <c r="T385" s="53">
        <v>0.27875</v>
      </c>
      <c r="U385" s="58">
        <f t="shared" si="15"/>
        <v>0</v>
      </c>
      <c r="V385" s="78">
        <f t="shared" si="16"/>
        <v>0.78934562045572099</v>
      </c>
      <c r="W385" s="73" t="str">
        <f t="shared" si="17"/>
        <v>CONSENT LIMIT</v>
      </c>
    </row>
    <row r="386" spans="1:23">
      <c r="A386" s="42" t="s">
        <v>722</v>
      </c>
      <c r="B386" s="77">
        <v>67</v>
      </c>
      <c r="C386" s="77">
        <v>0.53846153846153844</v>
      </c>
      <c r="D386" s="77">
        <v>0.25</v>
      </c>
      <c r="E386" s="77">
        <v>0.875</v>
      </c>
      <c r="F386" s="77">
        <v>0.96891971153846157</v>
      </c>
      <c r="G386" s="77">
        <v>0.5084336538461538</v>
      </c>
      <c r="H386" s="77">
        <v>0.20503597010560518</v>
      </c>
      <c r="I386" s="77">
        <v>0.4848863411724475</v>
      </c>
      <c r="J386" s="43">
        <v>1</v>
      </c>
      <c r="K386" s="43" t="s">
        <v>281</v>
      </c>
      <c r="L386" s="43" t="s">
        <v>343</v>
      </c>
      <c r="M386" s="43" t="s">
        <v>280</v>
      </c>
      <c r="N386" s="43" t="s">
        <v>1180</v>
      </c>
      <c r="O386" s="43">
        <v>2</v>
      </c>
      <c r="P386" s="43" t="s">
        <v>347</v>
      </c>
      <c r="Q386" s="77">
        <v>-2.2373247378197734</v>
      </c>
      <c r="R386" s="77">
        <v>0.8978393760839507</v>
      </c>
      <c r="S386" s="43">
        <v>231</v>
      </c>
      <c r="T386" s="53">
        <v>0.28875000000000001</v>
      </c>
      <c r="U386" s="58">
        <f t="shared" si="15"/>
        <v>0</v>
      </c>
      <c r="V386" s="78">
        <f t="shared" si="16"/>
        <v>0.36062367543771812</v>
      </c>
      <c r="W386" s="73" t="str">
        <f t="shared" si="17"/>
        <v>OK</v>
      </c>
    </row>
    <row r="387" spans="1:23">
      <c r="A387" s="42" t="s">
        <v>723</v>
      </c>
      <c r="B387" s="77">
        <v>170.5</v>
      </c>
      <c r="C387" s="77">
        <v>1.3653846153846154</v>
      </c>
      <c r="D387" s="77">
        <v>0.85576923076923073</v>
      </c>
      <c r="E387" s="77">
        <v>1.5961538461538463</v>
      </c>
      <c r="F387" s="77">
        <v>0.97083557692307687</v>
      </c>
      <c r="G387" s="77">
        <v>0.49791826923076926</v>
      </c>
      <c r="H387" s="77">
        <v>0.82562777226317496</v>
      </c>
      <c r="I387" s="77">
        <v>0.73845267263066827</v>
      </c>
      <c r="J387" s="43">
        <v>0</v>
      </c>
      <c r="K387" s="43" t="s">
        <v>295</v>
      </c>
      <c r="L387" s="43" t="s">
        <v>346</v>
      </c>
      <c r="M387" s="43" t="s">
        <v>296</v>
      </c>
      <c r="N387" s="43" t="s">
        <v>1182</v>
      </c>
      <c r="O387" s="43">
        <v>1</v>
      </c>
      <c r="P387" s="43" t="s">
        <v>350</v>
      </c>
      <c r="Q387" s="77">
        <v>3.7738034649230494</v>
      </c>
      <c r="R387" s="77">
        <v>0.80705393845068829</v>
      </c>
      <c r="S387" s="43">
        <v>223</v>
      </c>
      <c r="T387" s="53">
        <v>0.27875</v>
      </c>
      <c r="U387" s="58">
        <f t="shared" si="15"/>
        <v>0</v>
      </c>
      <c r="V387" s="78">
        <f t="shared" si="16"/>
        <v>0.71858873199993689</v>
      </c>
      <c r="W387" s="73" t="str">
        <f t="shared" si="17"/>
        <v>CONSENT LIMIT</v>
      </c>
    </row>
    <row r="388" spans="1:23">
      <c r="A388" s="42" t="s">
        <v>724</v>
      </c>
      <c r="B388" s="77">
        <v>154</v>
      </c>
      <c r="C388" s="77">
        <v>1.3173076923076923</v>
      </c>
      <c r="D388" s="77">
        <v>1.0096153846153846</v>
      </c>
      <c r="E388" s="77">
        <v>1.7019230769230769</v>
      </c>
      <c r="F388" s="77">
        <v>0.97036250000000002</v>
      </c>
      <c r="G388" s="77">
        <v>0.40737211538461537</v>
      </c>
      <c r="H388" s="77">
        <v>0.75349527647297687</v>
      </c>
      <c r="I388" s="77">
        <v>1</v>
      </c>
      <c r="J388" s="43">
        <v>1</v>
      </c>
      <c r="K388" s="43" t="s">
        <v>308</v>
      </c>
      <c r="L388" s="43" t="s">
        <v>346</v>
      </c>
      <c r="M388" s="43" t="s">
        <v>307</v>
      </c>
      <c r="N388" s="43" t="s">
        <v>1182</v>
      </c>
      <c r="O388" s="43">
        <v>1</v>
      </c>
      <c r="P388" s="43" t="s">
        <v>350</v>
      </c>
      <c r="Q388" s="77">
        <v>4.3968899224711393</v>
      </c>
      <c r="R388" s="77">
        <v>0.69065463803350058</v>
      </c>
      <c r="S388" s="43">
        <v>223</v>
      </c>
      <c r="T388" s="53">
        <v>0.27875</v>
      </c>
      <c r="U388" s="58">
        <f t="shared" si="15"/>
        <v>1</v>
      </c>
      <c r="V388" s="78">
        <f t="shared" si="16"/>
        <v>0.78722984556668574</v>
      </c>
      <c r="W388" s="73" t="str">
        <f t="shared" si="17"/>
        <v>OK</v>
      </c>
    </row>
    <row r="389" spans="1:23">
      <c r="A389" s="42" t="s">
        <v>725</v>
      </c>
      <c r="B389" s="77">
        <v>88.5</v>
      </c>
      <c r="C389" s="77">
        <v>0.83653846153846156</v>
      </c>
      <c r="D389" s="77">
        <v>0.39423076923076922</v>
      </c>
      <c r="E389" s="77">
        <v>1.1153846153846154</v>
      </c>
      <c r="F389" s="77">
        <v>0.96943653846153843</v>
      </c>
      <c r="G389" s="77">
        <v>0.46171249999999997</v>
      </c>
      <c r="H389" s="77">
        <v>0.43750179538570594</v>
      </c>
      <c r="I389" s="77">
        <v>0.55305198321054971</v>
      </c>
      <c r="J389" s="43">
        <v>1</v>
      </c>
      <c r="K389" s="43" t="s">
        <v>303</v>
      </c>
      <c r="L389" s="43" t="s">
        <v>343</v>
      </c>
      <c r="M389" s="43" t="s">
        <v>302</v>
      </c>
      <c r="N389" s="43" t="s">
        <v>1181</v>
      </c>
      <c r="O389" s="43">
        <v>0</v>
      </c>
      <c r="P389" s="43" t="s">
        <v>344</v>
      </c>
      <c r="Q389" s="77">
        <v>-0.41326806305544045</v>
      </c>
      <c r="R389" s="77">
        <v>0.66062125347037004</v>
      </c>
      <c r="S389" s="43">
        <v>346</v>
      </c>
      <c r="T389" s="53">
        <v>0.4325</v>
      </c>
      <c r="U389" s="58">
        <f t="shared" si="15"/>
        <v>0</v>
      </c>
      <c r="V389" s="78">
        <f t="shared" si="16"/>
        <v>0.49736327788673262</v>
      </c>
      <c r="W389" s="73" t="str">
        <f t="shared" si="17"/>
        <v>OK</v>
      </c>
    </row>
    <row r="390" spans="1:23">
      <c r="A390" s="42" t="s">
        <v>726</v>
      </c>
      <c r="B390" s="77">
        <v>107.5</v>
      </c>
      <c r="C390" s="77">
        <v>0.74038461538461542</v>
      </c>
      <c r="D390" s="77">
        <v>0.36538461538461536</v>
      </c>
      <c r="E390" s="77">
        <v>1.0288461538461537</v>
      </c>
      <c r="F390" s="77">
        <v>0.96973461538461536</v>
      </c>
      <c r="G390" s="77">
        <v>0.25565769230769231</v>
      </c>
      <c r="H390" s="77">
        <v>0.38189177352016879</v>
      </c>
      <c r="I390" s="77">
        <v>0.47603084636032544</v>
      </c>
      <c r="J390" s="43">
        <v>1</v>
      </c>
      <c r="K390" s="43" t="s">
        <v>286</v>
      </c>
      <c r="L390" s="43" t="s">
        <v>369</v>
      </c>
      <c r="M390" s="43" t="s">
        <v>289</v>
      </c>
      <c r="N390" s="43" t="s">
        <v>1181</v>
      </c>
      <c r="O390" s="43">
        <v>0</v>
      </c>
      <c r="P390" s="43" t="s">
        <v>344</v>
      </c>
      <c r="Q390" s="77">
        <v>-0.7124857592694761</v>
      </c>
      <c r="R390" s="77">
        <v>-1.0291463005978685</v>
      </c>
      <c r="S390" s="43">
        <v>346</v>
      </c>
      <c r="T390" s="53">
        <v>0.4325</v>
      </c>
      <c r="U390" s="58">
        <f t="shared" si="15"/>
        <v>0</v>
      </c>
      <c r="V390" s="78">
        <f t="shared" si="16"/>
        <v>0.5007461289152505</v>
      </c>
      <c r="W390" s="73" t="str">
        <f t="shared" si="17"/>
        <v>OK</v>
      </c>
    </row>
    <row r="391" spans="1:23">
      <c r="A391" s="42" t="s">
        <v>727</v>
      </c>
      <c r="B391" s="77">
        <v>68</v>
      </c>
      <c r="C391" s="77">
        <v>0.70192307692307687</v>
      </c>
      <c r="D391" s="77">
        <v>0.32692307692307693</v>
      </c>
      <c r="E391" s="77">
        <v>1.1826923076923077</v>
      </c>
      <c r="F391" s="77">
        <v>0.96962980769230767</v>
      </c>
      <c r="G391" s="77">
        <v>0.50387788461538463</v>
      </c>
      <c r="H391" s="77">
        <v>0.339257141885279</v>
      </c>
      <c r="I391" s="77">
        <v>0.58641965259616846</v>
      </c>
      <c r="J391" s="43">
        <v>1</v>
      </c>
      <c r="K391" s="43" t="s">
        <v>276</v>
      </c>
      <c r="L391" s="43" t="s">
        <v>349</v>
      </c>
      <c r="M391" s="43" t="s">
        <v>279</v>
      </c>
      <c r="N391" s="43" t="s">
        <v>1181</v>
      </c>
      <c r="O391" s="43">
        <v>0</v>
      </c>
      <c r="P391" s="43" t="s">
        <v>344</v>
      </c>
      <c r="Q391" s="77">
        <v>-1.0035478260025588</v>
      </c>
      <c r="R391" s="77">
        <v>1.1436181941247991</v>
      </c>
      <c r="S391" s="43">
        <v>346</v>
      </c>
      <c r="T391" s="53">
        <v>0.4325</v>
      </c>
      <c r="U391" s="58">
        <f t="shared" si="15"/>
        <v>0</v>
      </c>
      <c r="V391" s="78">
        <f t="shared" si="16"/>
        <v>0.45262213847337995</v>
      </c>
      <c r="W391" s="73" t="str">
        <f t="shared" si="17"/>
        <v>OK</v>
      </c>
    </row>
    <row r="392" spans="1:23">
      <c r="A392" s="42" t="s">
        <v>728</v>
      </c>
      <c r="B392" s="77">
        <v>63</v>
      </c>
      <c r="C392" s="77">
        <v>0.61538461538461542</v>
      </c>
      <c r="D392" s="77">
        <v>9.6153846153846159E-2</v>
      </c>
      <c r="E392" s="77">
        <v>0.31730769230769229</v>
      </c>
      <c r="F392" s="77">
        <v>0.96795961538461539</v>
      </c>
      <c r="G392" s="77">
        <v>0.44278942307692309</v>
      </c>
      <c r="H392" s="77">
        <v>0.29119402394150273</v>
      </c>
      <c r="I392" s="77">
        <v>1.5966890840756143E-2</v>
      </c>
      <c r="J392" s="43">
        <v>1</v>
      </c>
      <c r="K392" s="43" t="s">
        <v>312</v>
      </c>
      <c r="L392" s="43" t="s">
        <v>346</v>
      </c>
      <c r="M392" s="43" t="s">
        <v>314</v>
      </c>
      <c r="N392" s="43" t="s">
        <v>1180</v>
      </c>
      <c r="O392" s="43">
        <v>2</v>
      </c>
      <c r="P392" s="43" t="s">
        <v>347</v>
      </c>
      <c r="Q392" s="77">
        <v>-3.8918837247958549</v>
      </c>
      <c r="R392" s="77">
        <v>-0.23511248832502202</v>
      </c>
      <c r="S392" s="43">
        <v>231</v>
      </c>
      <c r="T392" s="53">
        <v>0.28875000000000001</v>
      </c>
      <c r="U392" s="58">
        <f t="shared" si="15"/>
        <v>0</v>
      </c>
      <c r="V392" s="78">
        <f t="shared" si="16"/>
        <v>0.27513002225667227</v>
      </c>
      <c r="W392" s="73" t="str">
        <f t="shared" si="17"/>
        <v>OK</v>
      </c>
    </row>
    <row r="393" spans="1:23">
      <c r="A393" s="42" t="s">
        <v>729</v>
      </c>
      <c r="B393" s="77">
        <v>162.5</v>
      </c>
      <c r="C393" s="77">
        <v>1.1442307692307692</v>
      </c>
      <c r="D393" s="77">
        <v>0.60576923076923073</v>
      </c>
      <c r="E393" s="77">
        <v>1.3269230769230769</v>
      </c>
      <c r="F393" s="77">
        <v>0.97172499999999995</v>
      </c>
      <c r="G393" s="77">
        <v>0.43739423076923073</v>
      </c>
      <c r="H393" s="77">
        <v>0.83096126066786558</v>
      </c>
      <c r="I393" s="77">
        <v>0.64187537724302901</v>
      </c>
      <c r="J393" s="43">
        <v>1</v>
      </c>
      <c r="K393" s="43" t="s">
        <v>263</v>
      </c>
      <c r="L393" s="43" t="s">
        <v>369</v>
      </c>
      <c r="M393" s="43" t="s">
        <v>262</v>
      </c>
      <c r="N393" s="43" t="s">
        <v>1182</v>
      </c>
      <c r="O393" s="43">
        <v>1</v>
      </c>
      <c r="P393" s="43" t="s">
        <v>350</v>
      </c>
      <c r="Q393" s="77">
        <v>2.3791732848821776</v>
      </c>
      <c r="R393" s="77">
        <v>0.13912723050981496</v>
      </c>
      <c r="S393" s="43">
        <v>223</v>
      </c>
      <c r="T393" s="53">
        <v>0.27875</v>
      </c>
      <c r="U393" s="58">
        <f t="shared" si="15"/>
        <v>1</v>
      </c>
      <c r="V393" s="78">
        <f t="shared" si="16"/>
        <v>0.7071466227811406</v>
      </c>
      <c r="W393" s="73" t="str">
        <f t="shared" si="17"/>
        <v>OK</v>
      </c>
    </row>
    <row r="394" spans="1:23">
      <c r="A394" s="42" t="s">
        <v>730</v>
      </c>
      <c r="B394" s="77">
        <v>89.5</v>
      </c>
      <c r="C394" s="77">
        <v>0.86538461538461542</v>
      </c>
      <c r="D394" s="77">
        <v>0.41346153846153844</v>
      </c>
      <c r="E394" s="77">
        <v>1.0192307692307692</v>
      </c>
      <c r="F394" s="77">
        <v>0.97251923076923075</v>
      </c>
      <c r="G394" s="77">
        <v>0.50428269230769229</v>
      </c>
      <c r="H394" s="77">
        <v>0.46311118424224229</v>
      </c>
      <c r="I394" s="77">
        <v>0.48868498620247675</v>
      </c>
      <c r="J394" s="43">
        <v>1</v>
      </c>
      <c r="K394" s="43" t="s">
        <v>295</v>
      </c>
      <c r="L394" s="43" t="s">
        <v>353</v>
      </c>
      <c r="M394" s="43" t="s">
        <v>296</v>
      </c>
      <c r="N394" s="43" t="s">
        <v>1181</v>
      </c>
      <c r="O394" s="43">
        <v>0</v>
      </c>
      <c r="P394" s="43" t="s">
        <v>344</v>
      </c>
      <c r="Q394" s="77">
        <v>-0.53336878204568294</v>
      </c>
      <c r="R394" s="77">
        <v>0.84772377413037558</v>
      </c>
      <c r="S394" s="43">
        <v>346</v>
      </c>
      <c r="T394" s="53">
        <v>0.4325</v>
      </c>
      <c r="U394" s="58">
        <f t="shared" si="15"/>
        <v>0</v>
      </c>
      <c r="V394" s="78">
        <f t="shared" si="16"/>
        <v>0.47893485569282901</v>
      </c>
      <c r="W394" s="73" t="str">
        <f t="shared" si="17"/>
        <v>OK</v>
      </c>
    </row>
    <row r="395" spans="1:23">
      <c r="A395" s="42" t="s">
        <v>731</v>
      </c>
      <c r="B395" s="77">
        <v>129</v>
      </c>
      <c r="C395" s="77">
        <v>1.2980769230769231</v>
      </c>
      <c r="D395" s="77">
        <v>0.74038461538461542</v>
      </c>
      <c r="E395" s="77">
        <v>1.1346153846153846</v>
      </c>
      <c r="F395" s="77">
        <v>0.97322548076923077</v>
      </c>
      <c r="G395" s="77">
        <v>0.51071730769230772</v>
      </c>
      <c r="H395" s="77">
        <v>0.74262929690305801</v>
      </c>
      <c r="I395" s="77">
        <v>0.67500316331265042</v>
      </c>
      <c r="J395" s="43">
        <v>1</v>
      </c>
      <c r="K395" s="43" t="s">
        <v>266</v>
      </c>
      <c r="L395" s="43" t="s">
        <v>346</v>
      </c>
      <c r="M395" s="43" t="s">
        <v>268</v>
      </c>
      <c r="N395" s="43" t="s">
        <v>1182</v>
      </c>
      <c r="O395" s="43">
        <v>1</v>
      </c>
      <c r="P395" s="43" t="s">
        <v>350</v>
      </c>
      <c r="Q395" s="77">
        <v>2.1901603851503206</v>
      </c>
      <c r="R395" s="77">
        <v>0.94835401666059138</v>
      </c>
      <c r="S395" s="43">
        <v>223</v>
      </c>
      <c r="T395" s="53">
        <v>0.27875</v>
      </c>
      <c r="U395" s="58">
        <f t="shared" si="15"/>
        <v>1</v>
      </c>
      <c r="V395" s="78">
        <f t="shared" si="16"/>
        <v>0.6590048056770943</v>
      </c>
      <c r="W395" s="73" t="str">
        <f t="shared" si="17"/>
        <v>OK</v>
      </c>
    </row>
    <row r="396" spans="1:23">
      <c r="A396" s="42" t="s">
        <v>732</v>
      </c>
      <c r="B396" s="77">
        <v>82.5</v>
      </c>
      <c r="C396" s="77">
        <v>0.57692307692307687</v>
      </c>
      <c r="D396" s="77">
        <v>0.16346153846153846</v>
      </c>
      <c r="E396" s="77">
        <v>0.625</v>
      </c>
      <c r="F396" s="77">
        <v>0.97307307692307698</v>
      </c>
      <c r="G396" s="77">
        <v>0.45656057692307694</v>
      </c>
      <c r="H396" s="77">
        <v>0.34770163593235331</v>
      </c>
      <c r="I396" s="77">
        <v>0.26891955227489117</v>
      </c>
      <c r="J396" s="43">
        <v>1</v>
      </c>
      <c r="K396" s="43" t="s">
        <v>303</v>
      </c>
      <c r="L396" s="43" t="s">
        <v>349</v>
      </c>
      <c r="M396" s="43" t="s">
        <v>302</v>
      </c>
      <c r="N396" s="43" t="s">
        <v>1181</v>
      </c>
      <c r="O396" s="43">
        <v>2</v>
      </c>
      <c r="P396" s="43" t="s">
        <v>347</v>
      </c>
      <c r="Q396" s="77">
        <v>-2.6456165352091818</v>
      </c>
      <c r="R396" s="77">
        <v>7.5036501429677271E-2</v>
      </c>
      <c r="S396" s="43">
        <v>231</v>
      </c>
      <c r="T396" s="53">
        <v>0.28875000000000001</v>
      </c>
      <c r="U396" s="58">
        <f t="shared" si="15"/>
        <v>0</v>
      </c>
      <c r="V396" s="78">
        <f t="shared" si="16"/>
        <v>0.37300145762125714</v>
      </c>
      <c r="W396" s="73" t="str">
        <f t="shared" si="17"/>
        <v>OK</v>
      </c>
    </row>
    <row r="397" spans="1:23">
      <c r="A397" s="42" t="s">
        <v>733</v>
      </c>
      <c r="B397" s="77">
        <v>81.5</v>
      </c>
      <c r="C397" s="77">
        <v>0.66346153846153844</v>
      </c>
      <c r="D397" s="77">
        <v>0.27884615384615385</v>
      </c>
      <c r="E397" s="77">
        <v>0.79807692307692313</v>
      </c>
      <c r="F397" s="77">
        <v>0.97054134615384613</v>
      </c>
      <c r="G397" s="77">
        <v>0.34922403846153843</v>
      </c>
      <c r="H397" s="77">
        <v>0.25302765771138852</v>
      </c>
      <c r="I397" s="77">
        <v>0.5203000028448026</v>
      </c>
      <c r="J397" s="43">
        <v>1</v>
      </c>
      <c r="K397" s="43" t="s">
        <v>244</v>
      </c>
      <c r="L397" s="43" t="s">
        <v>349</v>
      </c>
      <c r="M397" s="43" t="s">
        <v>258</v>
      </c>
      <c r="N397" s="43" t="s">
        <v>1180</v>
      </c>
      <c r="O397" s="43">
        <v>2</v>
      </c>
      <c r="P397" s="43" t="s">
        <v>347</v>
      </c>
      <c r="Q397" s="77">
        <v>-1.7236236294880563</v>
      </c>
      <c r="R397" s="77">
        <v>-0.27660943322700648</v>
      </c>
      <c r="S397" s="43">
        <v>231</v>
      </c>
      <c r="T397" s="53">
        <v>0.28875000000000001</v>
      </c>
      <c r="U397" s="58">
        <f t="shared" si="15"/>
        <v>0</v>
      </c>
      <c r="V397" s="78">
        <f t="shared" si="16"/>
        <v>0.43264643720818102</v>
      </c>
      <c r="W397" s="73" t="str">
        <f t="shared" si="17"/>
        <v>OK</v>
      </c>
    </row>
    <row r="398" spans="1:23">
      <c r="A398" s="42" t="s">
        <v>734</v>
      </c>
      <c r="B398" s="77">
        <v>78</v>
      </c>
      <c r="C398" s="77">
        <v>0.70192307692307687</v>
      </c>
      <c r="D398" s="77">
        <v>0.30769230769230771</v>
      </c>
      <c r="E398" s="77">
        <v>0.98076923076923073</v>
      </c>
      <c r="F398" s="77">
        <v>0.97091250000000007</v>
      </c>
      <c r="G398" s="77">
        <v>0.4708548076923077</v>
      </c>
      <c r="H398" s="77">
        <v>0.34573364204145574</v>
      </c>
      <c r="I398" s="77">
        <v>0.38726017991537776</v>
      </c>
      <c r="J398" s="43">
        <v>1</v>
      </c>
      <c r="K398" s="43" t="s">
        <v>270</v>
      </c>
      <c r="L398" s="43" t="s">
        <v>349</v>
      </c>
      <c r="M398" s="43" t="s">
        <v>271</v>
      </c>
      <c r="N398" s="43" t="s">
        <v>1181</v>
      </c>
      <c r="O398" s="43">
        <v>2</v>
      </c>
      <c r="P398" s="43" t="s">
        <v>347</v>
      </c>
      <c r="Q398" s="77">
        <v>-1.5591166816407425</v>
      </c>
      <c r="R398" s="77">
        <v>0.55104656166581134</v>
      </c>
      <c r="S398" s="43">
        <v>231</v>
      </c>
      <c r="T398" s="53">
        <v>0.28875000000000001</v>
      </c>
      <c r="U398" s="58">
        <f t="shared" ref="U398:U461" si="18">--AND(J398=1,I398&gt;=0.6)</f>
        <v>0</v>
      </c>
      <c r="V398" s="78">
        <f t="shared" ref="V398:V461" si="19">0.45*H398+0.3*I398+0.25*(1-G398)</f>
        <v>0.40404449097019146</v>
      </c>
      <c r="W398" s="73" t="str">
        <f t="shared" ref="W398:W461" si="20">IF(AND(P398="High-potential omnichannel",J398=0),"CONSENT LIMIT",IF(OR(H398&lt;0,H398&gt;1,I398&lt;0,I398&gt;1),"DATA REVIEW","OK"))</f>
        <v>OK</v>
      </c>
    </row>
    <row r="399" spans="1:23">
      <c r="A399" s="42" t="s">
        <v>735</v>
      </c>
      <c r="B399" s="77">
        <v>138.5</v>
      </c>
      <c r="C399" s="77">
        <v>1.1057692307692308</v>
      </c>
      <c r="D399" s="77">
        <v>0.48076923076923078</v>
      </c>
      <c r="E399" s="77">
        <v>1.2788461538461537</v>
      </c>
      <c r="F399" s="77">
        <v>0.9734394230769231</v>
      </c>
      <c r="G399" s="77">
        <v>0.16986442307692309</v>
      </c>
      <c r="H399" s="77">
        <v>0.52893101454343394</v>
      </c>
      <c r="I399" s="77">
        <v>0.59747949218681651</v>
      </c>
      <c r="J399" s="43">
        <v>1</v>
      </c>
      <c r="K399" s="43" t="s">
        <v>286</v>
      </c>
      <c r="L399" s="43" t="s">
        <v>353</v>
      </c>
      <c r="M399" s="43" t="s">
        <v>287</v>
      </c>
      <c r="N399" s="43" t="s">
        <v>1179</v>
      </c>
      <c r="O399" s="43">
        <v>0</v>
      </c>
      <c r="P399" s="43" t="s">
        <v>344</v>
      </c>
      <c r="Q399" s="77">
        <v>1.2181210584714472</v>
      </c>
      <c r="R399" s="77">
        <v>-1.5703757236208853</v>
      </c>
      <c r="S399" s="43">
        <v>346</v>
      </c>
      <c r="T399" s="53">
        <v>0.4325</v>
      </c>
      <c r="U399" s="58">
        <f t="shared" si="18"/>
        <v>0</v>
      </c>
      <c r="V399" s="78">
        <f t="shared" si="19"/>
        <v>0.62479669843135954</v>
      </c>
      <c r="W399" s="73" t="str">
        <f t="shared" si="20"/>
        <v>OK</v>
      </c>
    </row>
    <row r="400" spans="1:23">
      <c r="A400" s="42" t="s">
        <v>736</v>
      </c>
      <c r="B400" s="77">
        <v>244</v>
      </c>
      <c r="C400" s="77">
        <v>1.4134615384615385</v>
      </c>
      <c r="D400" s="77">
        <v>0.80769230769230771</v>
      </c>
      <c r="E400" s="77">
        <v>1.4903846153846154</v>
      </c>
      <c r="F400" s="77">
        <v>0.96863749999999993</v>
      </c>
      <c r="G400" s="77">
        <v>7.0335576923076917E-2</v>
      </c>
      <c r="H400" s="77">
        <v>0.85563943319729518</v>
      </c>
      <c r="I400" s="77">
        <v>0.72858214306920577</v>
      </c>
      <c r="J400" s="43">
        <v>1</v>
      </c>
      <c r="K400" s="43" t="s">
        <v>286</v>
      </c>
      <c r="L400" s="43" t="s">
        <v>353</v>
      </c>
      <c r="M400" s="43" t="s">
        <v>293</v>
      </c>
      <c r="N400" s="43" t="s">
        <v>1182</v>
      </c>
      <c r="O400" s="43">
        <v>1</v>
      </c>
      <c r="P400" s="43" t="s">
        <v>350</v>
      </c>
      <c r="Q400" s="77">
        <v>4.5403025972910269</v>
      </c>
      <c r="R400" s="77">
        <v>-2.8000341144562153</v>
      </c>
      <c r="S400" s="43">
        <v>223</v>
      </c>
      <c r="T400" s="53">
        <v>0.27875</v>
      </c>
      <c r="U400" s="58">
        <f t="shared" si="18"/>
        <v>1</v>
      </c>
      <c r="V400" s="78">
        <f t="shared" si="19"/>
        <v>0.83602849362877529</v>
      </c>
      <c r="W400" s="73" t="str">
        <f t="shared" si="20"/>
        <v>OK</v>
      </c>
    </row>
    <row r="401" spans="1:23">
      <c r="A401" s="42" t="s">
        <v>737</v>
      </c>
      <c r="B401" s="77">
        <v>104</v>
      </c>
      <c r="C401" s="77">
        <v>0.98076923076923073</v>
      </c>
      <c r="D401" s="77">
        <v>0.42307692307692307</v>
      </c>
      <c r="E401" s="77">
        <v>0.89423076923076927</v>
      </c>
      <c r="F401" s="77">
        <v>0.96627403846153848</v>
      </c>
      <c r="G401" s="77">
        <v>0.44921923076923076</v>
      </c>
      <c r="H401" s="77">
        <v>0.57489662610430992</v>
      </c>
      <c r="I401" s="77">
        <v>0.40098160113354014</v>
      </c>
      <c r="J401" s="43">
        <v>1</v>
      </c>
      <c r="K401" s="43" t="s">
        <v>312</v>
      </c>
      <c r="L401" s="43" t="s">
        <v>346</v>
      </c>
      <c r="M401" s="43" t="s">
        <v>313</v>
      </c>
      <c r="N401" s="43" t="s">
        <v>1179</v>
      </c>
      <c r="O401" s="43">
        <v>0</v>
      </c>
      <c r="P401" s="43" t="s">
        <v>344</v>
      </c>
      <c r="Q401" s="77">
        <v>-0.29450775385044381</v>
      </c>
      <c r="R401" s="77">
        <v>0.23209891582432257</v>
      </c>
      <c r="S401" s="43">
        <v>346</v>
      </c>
      <c r="T401" s="53">
        <v>0.4325</v>
      </c>
      <c r="U401" s="58">
        <f t="shared" si="18"/>
        <v>0</v>
      </c>
      <c r="V401" s="78">
        <f t="shared" si="19"/>
        <v>0.51669315439469388</v>
      </c>
      <c r="W401" s="73" t="str">
        <f t="shared" si="20"/>
        <v>OK</v>
      </c>
    </row>
    <row r="402" spans="1:23">
      <c r="A402" s="42" t="s">
        <v>738</v>
      </c>
      <c r="B402" s="77">
        <v>81</v>
      </c>
      <c r="C402" s="77">
        <v>0.60576923076923073</v>
      </c>
      <c r="D402" s="77">
        <v>0.17307692307692307</v>
      </c>
      <c r="E402" s="77">
        <v>0.92307692307692313</v>
      </c>
      <c r="F402" s="77">
        <v>0.96408749999999999</v>
      </c>
      <c r="G402" s="77">
        <v>0.16743076923076924</v>
      </c>
      <c r="H402" s="77">
        <v>0.21057390901752127</v>
      </c>
      <c r="I402" s="77">
        <v>0.35182334964323925</v>
      </c>
      <c r="J402" s="43">
        <v>1</v>
      </c>
      <c r="K402" s="43" t="s">
        <v>286</v>
      </c>
      <c r="L402" s="43" t="s">
        <v>349</v>
      </c>
      <c r="M402" s="43" t="s">
        <v>287</v>
      </c>
      <c r="N402" s="43" t="s">
        <v>1180</v>
      </c>
      <c r="O402" s="43">
        <v>2</v>
      </c>
      <c r="P402" s="43" t="s">
        <v>347</v>
      </c>
      <c r="Q402" s="77">
        <v>-2.2254281588903559</v>
      </c>
      <c r="R402" s="77">
        <v>-1.6430521807508751</v>
      </c>
      <c r="S402" s="43">
        <v>231</v>
      </c>
      <c r="T402" s="53">
        <v>0.28875000000000001</v>
      </c>
      <c r="U402" s="58">
        <f t="shared" si="18"/>
        <v>0</v>
      </c>
      <c r="V402" s="78">
        <f t="shared" si="19"/>
        <v>0.40844757164316403</v>
      </c>
      <c r="W402" s="73" t="str">
        <f t="shared" si="20"/>
        <v>OK</v>
      </c>
    </row>
    <row r="403" spans="1:23">
      <c r="A403" s="42" t="s">
        <v>739</v>
      </c>
      <c r="B403" s="77">
        <v>256</v>
      </c>
      <c r="C403" s="77">
        <v>1.5673076923076923</v>
      </c>
      <c r="D403" s="77">
        <v>1.0384615384615385</v>
      </c>
      <c r="E403" s="77">
        <v>1.7019230769230769</v>
      </c>
      <c r="F403" s="77">
        <v>0.96834519230769223</v>
      </c>
      <c r="G403" s="77">
        <v>0.23835096153846153</v>
      </c>
      <c r="H403" s="77">
        <v>0.91833849805961598</v>
      </c>
      <c r="I403" s="77">
        <v>0.82216232172556369</v>
      </c>
      <c r="J403" s="43">
        <v>0</v>
      </c>
      <c r="K403" s="43" t="s">
        <v>286</v>
      </c>
      <c r="L403" s="43" t="s">
        <v>349</v>
      </c>
      <c r="M403" s="43" t="s">
        <v>290</v>
      </c>
      <c r="N403" s="43" t="s">
        <v>1182</v>
      </c>
      <c r="O403" s="43">
        <v>1</v>
      </c>
      <c r="P403" s="43" t="s">
        <v>350</v>
      </c>
      <c r="Q403" s="77">
        <v>5.848629336277873</v>
      </c>
      <c r="R403" s="77">
        <v>-1.4872499786430897</v>
      </c>
      <c r="S403" s="43">
        <v>223</v>
      </c>
      <c r="T403" s="53">
        <v>0.27875</v>
      </c>
      <c r="U403" s="58">
        <f t="shared" si="18"/>
        <v>0</v>
      </c>
      <c r="V403" s="78">
        <f t="shared" si="19"/>
        <v>0.85031328025988095</v>
      </c>
      <c r="W403" s="73" t="str">
        <f t="shared" si="20"/>
        <v>CONSENT LIMIT</v>
      </c>
    </row>
    <row r="404" spans="1:23">
      <c r="A404" s="42" t="s">
        <v>740</v>
      </c>
      <c r="B404" s="77">
        <v>75</v>
      </c>
      <c r="C404" s="77">
        <v>0.90384615384615385</v>
      </c>
      <c r="D404" s="77">
        <v>0.35576923076923078</v>
      </c>
      <c r="E404" s="77">
        <v>1.0480769230769231</v>
      </c>
      <c r="F404" s="77">
        <v>0.96897115384615384</v>
      </c>
      <c r="G404" s="77">
        <v>0.61034711538461539</v>
      </c>
      <c r="H404" s="77">
        <v>0.49828888587827119</v>
      </c>
      <c r="I404" s="77">
        <v>0.51630182366511734</v>
      </c>
      <c r="J404" s="43">
        <v>1</v>
      </c>
      <c r="K404" s="43" t="s">
        <v>298</v>
      </c>
      <c r="L404" s="43" t="s">
        <v>369</v>
      </c>
      <c r="M404" s="43" t="s">
        <v>299</v>
      </c>
      <c r="N404" s="43" t="s">
        <v>1179</v>
      </c>
      <c r="O404" s="43">
        <v>0</v>
      </c>
      <c r="P404" s="43" t="s">
        <v>344</v>
      </c>
      <c r="Q404" s="77">
        <v>-0.61911493859901923</v>
      </c>
      <c r="R404" s="77">
        <v>1.7117785737623468</v>
      </c>
      <c r="S404" s="43">
        <v>346</v>
      </c>
      <c r="T404" s="53">
        <v>0.4325</v>
      </c>
      <c r="U404" s="58">
        <f t="shared" si="18"/>
        <v>0</v>
      </c>
      <c r="V404" s="78">
        <f t="shared" si="19"/>
        <v>0.47653376689860338</v>
      </c>
      <c r="W404" s="73" t="str">
        <f t="shared" si="20"/>
        <v>OK</v>
      </c>
    </row>
    <row r="405" spans="1:23">
      <c r="A405" s="42" t="s">
        <v>741</v>
      </c>
      <c r="B405" s="77">
        <v>99.5</v>
      </c>
      <c r="C405" s="77">
        <v>0.77884615384615385</v>
      </c>
      <c r="D405" s="77">
        <v>0.32692307692307693</v>
      </c>
      <c r="E405" s="77">
        <v>0.83653846153846156</v>
      </c>
      <c r="F405" s="77">
        <v>0.97276730769230768</v>
      </c>
      <c r="G405" s="77">
        <v>0.39703557692307689</v>
      </c>
      <c r="H405" s="77">
        <v>0.385096801584219</v>
      </c>
      <c r="I405" s="77">
        <v>0.38831195278252473</v>
      </c>
      <c r="J405" s="43">
        <v>1</v>
      </c>
      <c r="K405" s="43" t="s">
        <v>266</v>
      </c>
      <c r="L405" s="43" t="s">
        <v>343</v>
      </c>
      <c r="M405" s="43" t="s">
        <v>265</v>
      </c>
      <c r="N405" s="43" t="s">
        <v>1181</v>
      </c>
      <c r="O405" s="43">
        <v>0</v>
      </c>
      <c r="P405" s="43" t="s">
        <v>344</v>
      </c>
      <c r="Q405" s="77">
        <v>-1.2644113900275069</v>
      </c>
      <c r="R405" s="77">
        <v>-0.18483161507875059</v>
      </c>
      <c r="S405" s="43">
        <v>346</v>
      </c>
      <c r="T405" s="53">
        <v>0.4325</v>
      </c>
      <c r="U405" s="58">
        <f t="shared" si="18"/>
        <v>0</v>
      </c>
      <c r="V405" s="78">
        <f t="shared" si="19"/>
        <v>0.44052825231688675</v>
      </c>
      <c r="W405" s="73" t="str">
        <f t="shared" si="20"/>
        <v>OK</v>
      </c>
    </row>
    <row r="406" spans="1:23">
      <c r="A406" s="42" t="s">
        <v>742</v>
      </c>
      <c r="B406" s="77">
        <v>95.5</v>
      </c>
      <c r="C406" s="77">
        <v>0.89423076923076927</v>
      </c>
      <c r="D406" s="77">
        <v>0.43269230769230771</v>
      </c>
      <c r="E406" s="77">
        <v>1.1634615384615385</v>
      </c>
      <c r="F406" s="77">
        <v>0.97055961538461533</v>
      </c>
      <c r="G406" s="77">
        <v>0.41852884615384617</v>
      </c>
      <c r="H406" s="77">
        <v>0.43803271100359498</v>
      </c>
      <c r="I406" s="77">
        <v>0.53372207051323128</v>
      </c>
      <c r="J406" s="43">
        <v>1</v>
      </c>
      <c r="K406" s="43" t="s">
        <v>298</v>
      </c>
      <c r="L406" s="43" t="s">
        <v>343</v>
      </c>
      <c r="M406" s="43" t="s">
        <v>300</v>
      </c>
      <c r="N406" s="43" t="s">
        <v>1181</v>
      </c>
      <c r="O406" s="43">
        <v>0</v>
      </c>
      <c r="P406" s="43" t="s">
        <v>344</v>
      </c>
      <c r="Q406" s="77">
        <v>-0.14493634312309625</v>
      </c>
      <c r="R406" s="77">
        <v>0.3327954556138169</v>
      </c>
      <c r="S406" s="43">
        <v>346</v>
      </c>
      <c r="T406" s="53">
        <v>0.4325</v>
      </c>
      <c r="U406" s="58">
        <f t="shared" si="18"/>
        <v>0</v>
      </c>
      <c r="V406" s="78">
        <f t="shared" si="19"/>
        <v>0.5025991295671256</v>
      </c>
      <c r="W406" s="73" t="str">
        <f t="shared" si="20"/>
        <v>OK</v>
      </c>
    </row>
    <row r="407" spans="1:23">
      <c r="A407" s="42" t="s">
        <v>743</v>
      </c>
      <c r="B407" s="77">
        <v>120</v>
      </c>
      <c r="C407" s="77">
        <v>0.78846153846153844</v>
      </c>
      <c r="D407" s="77">
        <v>0.41346153846153844</v>
      </c>
      <c r="E407" s="77">
        <v>1.0384615384615385</v>
      </c>
      <c r="F407" s="77">
        <v>0.97125865384615395</v>
      </c>
      <c r="G407" s="77">
        <v>0.31472788461538459</v>
      </c>
      <c r="H407" s="77">
        <v>0.43187299352878339</v>
      </c>
      <c r="I407" s="77">
        <v>0.56478645115776216</v>
      </c>
      <c r="J407" s="43">
        <v>1</v>
      </c>
      <c r="K407" s="43" t="s">
        <v>312</v>
      </c>
      <c r="L407" s="43" t="s">
        <v>346</v>
      </c>
      <c r="M407" s="43" t="s">
        <v>311</v>
      </c>
      <c r="N407" s="43" t="s">
        <v>1181</v>
      </c>
      <c r="O407" s="43">
        <v>0</v>
      </c>
      <c r="P407" s="43" t="s">
        <v>344</v>
      </c>
      <c r="Q407" s="77">
        <v>-0.16051272247157647</v>
      </c>
      <c r="R407" s="77">
        <v>-0.63322077541055533</v>
      </c>
      <c r="S407" s="43">
        <v>346</v>
      </c>
      <c r="T407" s="53">
        <v>0.4325</v>
      </c>
      <c r="U407" s="58">
        <f t="shared" si="18"/>
        <v>0</v>
      </c>
      <c r="V407" s="78">
        <f t="shared" si="19"/>
        <v>0.53509681128143505</v>
      </c>
      <c r="W407" s="73" t="str">
        <f t="shared" si="20"/>
        <v>OK</v>
      </c>
    </row>
    <row r="408" spans="1:23">
      <c r="A408" s="42" t="s">
        <v>744</v>
      </c>
      <c r="B408" s="77">
        <v>75</v>
      </c>
      <c r="C408" s="77">
        <v>0.30769230769230771</v>
      </c>
      <c r="D408" s="77">
        <v>0.11538461538461539</v>
      </c>
      <c r="E408" s="77">
        <v>0.50961538461538458</v>
      </c>
      <c r="F408" s="77">
        <v>0.96720769230769232</v>
      </c>
      <c r="G408" s="77">
        <v>0.20776249999999999</v>
      </c>
      <c r="H408" s="77">
        <v>5.8182020749373363E-2</v>
      </c>
      <c r="I408" s="77">
        <v>0.23185312604405039</v>
      </c>
      <c r="J408" s="43">
        <v>1</v>
      </c>
      <c r="K408" s="43" t="s">
        <v>286</v>
      </c>
      <c r="L408" s="43" t="s">
        <v>343</v>
      </c>
      <c r="M408" s="43" t="s">
        <v>290</v>
      </c>
      <c r="N408" s="43" t="s">
        <v>1180</v>
      </c>
      <c r="O408" s="43">
        <v>2</v>
      </c>
      <c r="P408" s="43" t="s">
        <v>347</v>
      </c>
      <c r="Q408" s="77">
        <v>-3.8804058953304121</v>
      </c>
      <c r="R408" s="77">
        <v>-1.6747123418326009</v>
      </c>
      <c r="S408" s="43">
        <v>231</v>
      </c>
      <c r="T408" s="53">
        <v>0.28875000000000001</v>
      </c>
      <c r="U408" s="58">
        <f t="shared" si="18"/>
        <v>0</v>
      </c>
      <c r="V408" s="78">
        <f t="shared" si="19"/>
        <v>0.29379722215043313</v>
      </c>
      <c r="W408" s="73" t="str">
        <f t="shared" si="20"/>
        <v>OK</v>
      </c>
    </row>
    <row r="409" spans="1:23">
      <c r="A409" s="42" t="s">
        <v>745</v>
      </c>
      <c r="B409" s="77">
        <v>86</v>
      </c>
      <c r="C409" s="77">
        <v>0.93269230769230771</v>
      </c>
      <c r="D409" s="77">
        <v>0.44230769230769229</v>
      </c>
      <c r="E409" s="77">
        <v>1.2692307692307692</v>
      </c>
      <c r="F409" s="77">
        <v>0.96971730769230768</v>
      </c>
      <c r="G409" s="77">
        <v>0.40805865384615381</v>
      </c>
      <c r="H409" s="77">
        <v>0.39358516900728036</v>
      </c>
      <c r="I409" s="77">
        <v>0.62930259117863696</v>
      </c>
      <c r="J409" s="43">
        <v>1</v>
      </c>
      <c r="K409" s="43" t="s">
        <v>303</v>
      </c>
      <c r="L409" s="43" t="s">
        <v>343</v>
      </c>
      <c r="M409" s="43" t="s">
        <v>305</v>
      </c>
      <c r="N409" s="43" t="s">
        <v>1181</v>
      </c>
      <c r="O409" s="43">
        <v>0</v>
      </c>
      <c r="P409" s="43" t="s">
        <v>344</v>
      </c>
      <c r="Q409" s="77">
        <v>7.576235098489896E-2</v>
      </c>
      <c r="R409" s="77">
        <v>0.48953569683564035</v>
      </c>
      <c r="S409" s="43">
        <v>346</v>
      </c>
      <c r="T409" s="53">
        <v>0.4325</v>
      </c>
      <c r="U409" s="58">
        <f t="shared" si="18"/>
        <v>1</v>
      </c>
      <c r="V409" s="78">
        <f t="shared" si="19"/>
        <v>0.51388943994532887</v>
      </c>
      <c r="W409" s="73" t="str">
        <f t="shared" si="20"/>
        <v>OK</v>
      </c>
    </row>
    <row r="410" spans="1:23">
      <c r="A410" s="42" t="s">
        <v>746</v>
      </c>
      <c r="B410" s="77">
        <v>93.5</v>
      </c>
      <c r="C410" s="77">
        <v>0.79807692307692313</v>
      </c>
      <c r="D410" s="77">
        <v>0.46153846153846156</v>
      </c>
      <c r="E410" s="77">
        <v>1.2980769230769231</v>
      </c>
      <c r="F410" s="77">
        <v>0.97102211538461536</v>
      </c>
      <c r="G410" s="77">
        <v>0.40953846153846152</v>
      </c>
      <c r="H410" s="77">
        <v>0.36858446378644455</v>
      </c>
      <c r="I410" s="77">
        <v>0.70772561954399371</v>
      </c>
      <c r="J410" s="43">
        <v>1</v>
      </c>
      <c r="K410" s="43" t="s">
        <v>244</v>
      </c>
      <c r="L410" s="43" t="s">
        <v>343</v>
      </c>
      <c r="M410" s="43" t="s">
        <v>261</v>
      </c>
      <c r="N410" s="43" t="s">
        <v>1181</v>
      </c>
      <c r="O410" s="43">
        <v>0</v>
      </c>
      <c r="P410" s="43" t="s">
        <v>344</v>
      </c>
      <c r="Q410" s="77">
        <v>0.13245401636259116</v>
      </c>
      <c r="R410" s="77">
        <v>0.50821427945690223</v>
      </c>
      <c r="S410" s="43">
        <v>346</v>
      </c>
      <c r="T410" s="53">
        <v>0.4325</v>
      </c>
      <c r="U410" s="58">
        <f t="shared" si="18"/>
        <v>1</v>
      </c>
      <c r="V410" s="78">
        <f t="shared" si="19"/>
        <v>0.52579607918248272</v>
      </c>
      <c r="W410" s="73" t="str">
        <f t="shared" si="20"/>
        <v>OK</v>
      </c>
    </row>
    <row r="411" spans="1:23">
      <c r="A411" s="42" t="s">
        <v>747</v>
      </c>
      <c r="B411" s="77">
        <v>105</v>
      </c>
      <c r="C411" s="77">
        <v>0.875</v>
      </c>
      <c r="D411" s="77">
        <v>0.45192307692307693</v>
      </c>
      <c r="E411" s="77">
        <v>1.125</v>
      </c>
      <c r="F411" s="77">
        <v>0.97251923076923075</v>
      </c>
      <c r="G411" s="77">
        <v>0.34120576923076923</v>
      </c>
      <c r="H411" s="77">
        <v>0.54761572400999892</v>
      </c>
      <c r="I411" s="77">
        <v>0.58516068806323807</v>
      </c>
      <c r="J411" s="43">
        <v>1</v>
      </c>
      <c r="K411" s="43" t="s">
        <v>244</v>
      </c>
      <c r="L411" s="43" t="s">
        <v>353</v>
      </c>
      <c r="M411" s="43" t="s">
        <v>243</v>
      </c>
      <c r="N411" s="43" t="s">
        <v>1179</v>
      </c>
      <c r="O411" s="43">
        <v>0</v>
      </c>
      <c r="P411" s="43" t="s">
        <v>344</v>
      </c>
      <c r="Q411" s="77">
        <v>0.25016897987350251</v>
      </c>
      <c r="R411" s="77">
        <v>-0.2314155626401867</v>
      </c>
      <c r="S411" s="43">
        <v>346</v>
      </c>
      <c r="T411" s="53">
        <v>0.4325</v>
      </c>
      <c r="U411" s="58">
        <f t="shared" si="18"/>
        <v>0</v>
      </c>
      <c r="V411" s="78">
        <f t="shared" si="19"/>
        <v>0.58667383991577859</v>
      </c>
      <c r="W411" s="73" t="str">
        <f t="shared" si="20"/>
        <v>OK</v>
      </c>
    </row>
    <row r="412" spans="1:23">
      <c r="A412" s="42" t="s">
        <v>748</v>
      </c>
      <c r="B412" s="77">
        <v>145.5</v>
      </c>
      <c r="C412" s="77">
        <v>1.0673076923076923</v>
      </c>
      <c r="D412" s="77">
        <v>0.65384615384615385</v>
      </c>
      <c r="E412" s="77">
        <v>1.4519230769230769</v>
      </c>
      <c r="F412" s="77">
        <v>0.97337788461538466</v>
      </c>
      <c r="G412" s="77">
        <v>0.36915288461538459</v>
      </c>
      <c r="H412" s="77">
        <v>0.71751196370965697</v>
      </c>
      <c r="I412" s="77">
        <v>0.72636551699898511</v>
      </c>
      <c r="J412" s="43">
        <v>1</v>
      </c>
      <c r="K412" s="43" t="s">
        <v>244</v>
      </c>
      <c r="L412" s="43" t="s">
        <v>346</v>
      </c>
      <c r="M412" s="43" t="s">
        <v>261</v>
      </c>
      <c r="N412" s="43" t="s">
        <v>1182</v>
      </c>
      <c r="O412" s="43">
        <v>1</v>
      </c>
      <c r="P412" s="43" t="s">
        <v>350</v>
      </c>
      <c r="Q412" s="77">
        <v>2.3253222261296065</v>
      </c>
      <c r="R412" s="77">
        <v>-2.5410259948720138E-2</v>
      </c>
      <c r="S412" s="43">
        <v>223</v>
      </c>
      <c r="T412" s="53">
        <v>0.27875</v>
      </c>
      <c r="U412" s="58">
        <f t="shared" si="18"/>
        <v>1</v>
      </c>
      <c r="V412" s="78">
        <f t="shared" si="19"/>
        <v>0.69850181761519503</v>
      </c>
      <c r="W412" s="73" t="str">
        <f t="shared" si="20"/>
        <v>OK</v>
      </c>
    </row>
    <row r="413" spans="1:23">
      <c r="A413" s="42" t="s">
        <v>749</v>
      </c>
      <c r="B413" s="77">
        <v>84</v>
      </c>
      <c r="C413" s="77">
        <v>0.79807692307692313</v>
      </c>
      <c r="D413" s="77">
        <v>0.44230769230769229</v>
      </c>
      <c r="E413" s="77">
        <v>1.2115384615384615</v>
      </c>
      <c r="F413" s="77">
        <v>0.9712201923076923</v>
      </c>
      <c r="G413" s="77">
        <v>0.43007115384615385</v>
      </c>
      <c r="H413" s="77">
        <v>0.37127967742596946</v>
      </c>
      <c r="I413" s="77">
        <v>0.66962019618786606</v>
      </c>
      <c r="J413" s="43">
        <v>1</v>
      </c>
      <c r="K413" s="43" t="s">
        <v>303</v>
      </c>
      <c r="L413" s="43" t="s">
        <v>346</v>
      </c>
      <c r="M413" s="43" t="s">
        <v>304</v>
      </c>
      <c r="N413" s="43" t="s">
        <v>1181</v>
      </c>
      <c r="O413" s="43">
        <v>0</v>
      </c>
      <c r="P413" s="43" t="s">
        <v>344</v>
      </c>
      <c r="Q413" s="77">
        <v>-0.18247298284893179</v>
      </c>
      <c r="R413" s="77">
        <v>0.65120603687914513</v>
      </c>
      <c r="S413" s="43">
        <v>346</v>
      </c>
      <c r="T413" s="53">
        <v>0.4325</v>
      </c>
      <c r="U413" s="58">
        <f t="shared" si="18"/>
        <v>1</v>
      </c>
      <c r="V413" s="78">
        <f t="shared" si="19"/>
        <v>0.51044412523650762</v>
      </c>
      <c r="W413" s="73" t="str">
        <f t="shared" si="20"/>
        <v>OK</v>
      </c>
    </row>
    <row r="414" spans="1:23">
      <c r="A414" s="42" t="s">
        <v>750</v>
      </c>
      <c r="B414" s="77">
        <v>146</v>
      </c>
      <c r="C414" s="77">
        <v>0.91346153846153844</v>
      </c>
      <c r="D414" s="77">
        <v>0.44230769230769229</v>
      </c>
      <c r="E414" s="77">
        <v>1.1153846153846154</v>
      </c>
      <c r="F414" s="77">
        <v>0.97375769230769227</v>
      </c>
      <c r="G414" s="77">
        <v>0.20569423076923077</v>
      </c>
      <c r="H414" s="77">
        <v>0.61849670166241988</v>
      </c>
      <c r="I414" s="77">
        <v>0.52179976002133222</v>
      </c>
      <c r="J414" s="43">
        <v>1</v>
      </c>
      <c r="K414" s="43" t="s">
        <v>286</v>
      </c>
      <c r="L414" s="43" t="s">
        <v>346</v>
      </c>
      <c r="M414" s="43" t="s">
        <v>290</v>
      </c>
      <c r="N414" s="43" t="s">
        <v>1179</v>
      </c>
      <c r="O414" s="43">
        <v>0</v>
      </c>
      <c r="P414" s="43" t="s">
        <v>344</v>
      </c>
      <c r="Q414" s="77">
        <v>0.73742568832841826</v>
      </c>
      <c r="R414" s="77">
        <v>-1.5724184015869287</v>
      </c>
      <c r="S414" s="43">
        <v>346</v>
      </c>
      <c r="T414" s="53">
        <v>0.4325</v>
      </c>
      <c r="U414" s="58">
        <f t="shared" si="18"/>
        <v>0</v>
      </c>
      <c r="V414" s="78">
        <f t="shared" si="19"/>
        <v>0.63343988606218093</v>
      </c>
      <c r="W414" s="73" t="str">
        <f t="shared" si="20"/>
        <v>OK</v>
      </c>
    </row>
    <row r="415" spans="1:23">
      <c r="A415" s="42" t="s">
        <v>751</v>
      </c>
      <c r="B415" s="77">
        <v>69</v>
      </c>
      <c r="C415" s="77">
        <v>0.46153846153846156</v>
      </c>
      <c r="D415" s="77">
        <v>0.14423076923076922</v>
      </c>
      <c r="E415" s="77">
        <v>0.95192307692307687</v>
      </c>
      <c r="F415" s="77">
        <v>0.97248653846153843</v>
      </c>
      <c r="G415" s="77">
        <v>0.30732115384615388</v>
      </c>
      <c r="H415" s="77">
        <v>9.5114132467710139E-2</v>
      </c>
      <c r="I415" s="77">
        <v>0.40316198697428152</v>
      </c>
      <c r="J415" s="43">
        <v>1</v>
      </c>
      <c r="K415" s="43" t="s">
        <v>312</v>
      </c>
      <c r="L415" s="43" t="s">
        <v>353</v>
      </c>
      <c r="M415" s="43" t="s">
        <v>314</v>
      </c>
      <c r="N415" s="43" t="s">
        <v>1180</v>
      </c>
      <c r="O415" s="43">
        <v>2</v>
      </c>
      <c r="P415" s="43" t="s">
        <v>347</v>
      </c>
      <c r="Q415" s="77">
        <v>-2.7476739854052701</v>
      </c>
      <c r="R415" s="77">
        <v>-0.56801769278926273</v>
      </c>
      <c r="S415" s="43">
        <v>231</v>
      </c>
      <c r="T415" s="53">
        <v>0.28875000000000001</v>
      </c>
      <c r="U415" s="58">
        <f t="shared" si="18"/>
        <v>0</v>
      </c>
      <c r="V415" s="78">
        <f t="shared" si="19"/>
        <v>0.33691966724121558</v>
      </c>
      <c r="W415" s="73" t="str">
        <f t="shared" si="20"/>
        <v>OK</v>
      </c>
    </row>
    <row r="416" spans="1:23">
      <c r="A416" s="42" t="s">
        <v>752</v>
      </c>
      <c r="B416" s="77">
        <v>107.5</v>
      </c>
      <c r="C416" s="77">
        <v>0.76923076923076927</v>
      </c>
      <c r="D416" s="77">
        <v>0.30769230769230771</v>
      </c>
      <c r="E416" s="77">
        <v>0.56730769230769229</v>
      </c>
      <c r="F416" s="77">
        <v>0.96917403846153849</v>
      </c>
      <c r="G416" s="77">
        <v>0.26115576923076922</v>
      </c>
      <c r="H416" s="77">
        <v>0.4594621359245214</v>
      </c>
      <c r="I416" s="77">
        <v>0.27222338592894924</v>
      </c>
      <c r="J416" s="43">
        <v>1</v>
      </c>
      <c r="K416" s="43" t="s">
        <v>266</v>
      </c>
      <c r="L416" s="43" t="s">
        <v>353</v>
      </c>
      <c r="M416" s="43" t="s">
        <v>265</v>
      </c>
      <c r="N416" s="43" t="s">
        <v>1181</v>
      </c>
      <c r="O416" s="43">
        <v>2</v>
      </c>
      <c r="P416" s="43" t="s">
        <v>347</v>
      </c>
      <c r="Q416" s="77">
        <v>-1.603346094710995</v>
      </c>
      <c r="R416" s="77">
        <v>-1.4011018315299908</v>
      </c>
      <c r="S416" s="43">
        <v>231</v>
      </c>
      <c r="T416" s="53">
        <v>0.28875000000000001</v>
      </c>
      <c r="U416" s="58">
        <f t="shared" si="18"/>
        <v>0</v>
      </c>
      <c r="V416" s="78">
        <f t="shared" si="19"/>
        <v>0.47313603463702703</v>
      </c>
      <c r="W416" s="73" t="str">
        <f t="shared" si="20"/>
        <v>OK</v>
      </c>
    </row>
    <row r="417" spans="1:23">
      <c r="A417" s="42" t="s">
        <v>753</v>
      </c>
      <c r="B417" s="77">
        <v>102</v>
      </c>
      <c r="C417" s="77">
        <v>0.82692307692307687</v>
      </c>
      <c r="D417" s="77">
        <v>0.32692307692307693</v>
      </c>
      <c r="E417" s="77">
        <v>1.0192307692307692</v>
      </c>
      <c r="F417" s="77">
        <v>0.97117115384615382</v>
      </c>
      <c r="G417" s="77">
        <v>0.2400298076923077</v>
      </c>
      <c r="H417" s="77">
        <v>0.45132397022413817</v>
      </c>
      <c r="I417" s="77">
        <v>0.48622773725361462</v>
      </c>
      <c r="J417" s="43">
        <v>0</v>
      </c>
      <c r="K417" s="43" t="s">
        <v>244</v>
      </c>
      <c r="L417" s="43" t="s">
        <v>343</v>
      </c>
      <c r="M417" s="43" t="s">
        <v>260</v>
      </c>
      <c r="N417" s="43" t="s">
        <v>1181</v>
      </c>
      <c r="O417" s="43">
        <v>0</v>
      </c>
      <c r="P417" s="43" t="s">
        <v>344</v>
      </c>
      <c r="Q417" s="77">
        <v>-0.57089042072466711</v>
      </c>
      <c r="R417" s="77">
        <v>-1.0820675329175991</v>
      </c>
      <c r="S417" s="43">
        <v>346</v>
      </c>
      <c r="T417" s="53">
        <v>0.4325</v>
      </c>
      <c r="U417" s="58">
        <f t="shared" si="18"/>
        <v>0</v>
      </c>
      <c r="V417" s="78">
        <f t="shared" si="19"/>
        <v>0.53895665585386965</v>
      </c>
      <c r="W417" s="73" t="str">
        <f t="shared" si="20"/>
        <v>OK</v>
      </c>
    </row>
    <row r="418" spans="1:23">
      <c r="A418" s="42" t="s">
        <v>754</v>
      </c>
      <c r="B418" s="77">
        <v>85.5</v>
      </c>
      <c r="C418" s="77">
        <v>0.43269230769230771</v>
      </c>
      <c r="D418" s="77">
        <v>9.6153846153846159E-2</v>
      </c>
      <c r="E418" s="77">
        <v>0.66346153846153844</v>
      </c>
      <c r="F418" s="77">
        <v>0.97360961538461532</v>
      </c>
      <c r="G418" s="77">
        <v>0.26458942307692307</v>
      </c>
      <c r="H418" s="77">
        <v>0.27753191659053134</v>
      </c>
      <c r="I418" s="77">
        <v>0.21856983970264826</v>
      </c>
      <c r="J418" s="43">
        <v>1</v>
      </c>
      <c r="K418" s="43" t="s">
        <v>286</v>
      </c>
      <c r="L418" s="43" t="s">
        <v>369</v>
      </c>
      <c r="M418" s="43" t="s">
        <v>287</v>
      </c>
      <c r="N418" s="43" t="s">
        <v>1180</v>
      </c>
      <c r="O418" s="43">
        <v>2</v>
      </c>
      <c r="P418" s="43" t="s">
        <v>347</v>
      </c>
      <c r="Q418" s="77">
        <v>-3.0804712442227622</v>
      </c>
      <c r="R418" s="77">
        <v>-1.3164718511248485</v>
      </c>
      <c r="S418" s="43">
        <v>231</v>
      </c>
      <c r="T418" s="53">
        <v>0.28875000000000001</v>
      </c>
      <c r="U418" s="58">
        <f t="shared" si="18"/>
        <v>0</v>
      </c>
      <c r="V418" s="78">
        <f t="shared" si="19"/>
        <v>0.37431295860730285</v>
      </c>
      <c r="W418" s="73" t="str">
        <f t="shared" si="20"/>
        <v>OK</v>
      </c>
    </row>
    <row r="419" spans="1:23">
      <c r="A419" s="42" t="s">
        <v>755</v>
      </c>
      <c r="B419" s="77">
        <v>96</v>
      </c>
      <c r="C419" s="77">
        <v>0.81730769230769229</v>
      </c>
      <c r="D419" s="77">
        <v>0.39423076923076922</v>
      </c>
      <c r="E419" s="77">
        <v>1.3653846153846154</v>
      </c>
      <c r="F419" s="77">
        <v>0.97009807692307681</v>
      </c>
      <c r="G419" s="77">
        <v>0.42610673076923078</v>
      </c>
      <c r="H419" s="77">
        <v>0.43685627339341904</v>
      </c>
      <c r="I419" s="77">
        <v>0.6544829922163109</v>
      </c>
      <c r="J419" s="43">
        <v>1</v>
      </c>
      <c r="K419" s="43" t="s">
        <v>281</v>
      </c>
      <c r="L419" s="43" t="s">
        <v>343</v>
      </c>
      <c r="M419" s="43" t="s">
        <v>284</v>
      </c>
      <c r="N419" s="43" t="s">
        <v>1181</v>
      </c>
      <c r="O419" s="43">
        <v>0</v>
      </c>
      <c r="P419" s="43" t="s">
        <v>344</v>
      </c>
      <c r="Q419" s="77">
        <v>0.14683948745980568</v>
      </c>
      <c r="R419" s="77">
        <v>0.55547585064336136</v>
      </c>
      <c r="S419" s="43">
        <v>346</v>
      </c>
      <c r="T419" s="53">
        <v>0.4325</v>
      </c>
      <c r="U419" s="58">
        <f t="shared" si="18"/>
        <v>1</v>
      </c>
      <c r="V419" s="78">
        <f t="shared" si="19"/>
        <v>0.53640353799962415</v>
      </c>
      <c r="W419" s="73" t="str">
        <f t="shared" si="20"/>
        <v>OK</v>
      </c>
    </row>
    <row r="420" spans="1:23">
      <c r="A420" s="42" t="s">
        <v>756</v>
      </c>
      <c r="B420" s="77">
        <v>107</v>
      </c>
      <c r="C420" s="77">
        <v>0.82692307692307687</v>
      </c>
      <c r="D420" s="77">
        <v>0.32692307692307693</v>
      </c>
      <c r="E420" s="77">
        <v>0.88461538461538458</v>
      </c>
      <c r="F420" s="77">
        <v>0.96980961538461541</v>
      </c>
      <c r="G420" s="77">
        <v>0.49042692307692304</v>
      </c>
      <c r="H420" s="77">
        <v>0.57079350251426997</v>
      </c>
      <c r="I420" s="77">
        <v>0.46643691045792601</v>
      </c>
      <c r="J420" s="43">
        <v>1</v>
      </c>
      <c r="K420" s="43" t="s">
        <v>276</v>
      </c>
      <c r="L420" s="43" t="s">
        <v>343</v>
      </c>
      <c r="M420" s="43" t="s">
        <v>275</v>
      </c>
      <c r="N420" s="43" t="s">
        <v>1179</v>
      </c>
      <c r="O420" s="43">
        <v>0</v>
      </c>
      <c r="P420" s="43" t="s">
        <v>344</v>
      </c>
      <c r="Q420" s="77">
        <v>-0.59101885566284318</v>
      </c>
      <c r="R420" s="77">
        <v>0.48097485922397459</v>
      </c>
      <c r="S420" s="43">
        <v>346</v>
      </c>
      <c r="T420" s="53">
        <v>0.4325</v>
      </c>
      <c r="U420" s="58">
        <f t="shared" si="18"/>
        <v>0</v>
      </c>
      <c r="V420" s="78">
        <f t="shared" si="19"/>
        <v>0.52418141849956856</v>
      </c>
      <c r="W420" s="73" t="str">
        <f t="shared" si="20"/>
        <v>OK</v>
      </c>
    </row>
    <row r="421" spans="1:23">
      <c r="A421" s="42" t="s">
        <v>757</v>
      </c>
      <c r="B421" s="77">
        <v>81.5</v>
      </c>
      <c r="C421" s="77">
        <v>0.69230769230769229</v>
      </c>
      <c r="D421" s="77">
        <v>0.41346153846153844</v>
      </c>
      <c r="E421" s="77">
        <v>1.2596153846153846</v>
      </c>
      <c r="F421" s="77">
        <v>0.97220288461538462</v>
      </c>
      <c r="G421" s="77">
        <v>0.40008749999999998</v>
      </c>
      <c r="H421" s="77">
        <v>0.33010114039022165</v>
      </c>
      <c r="I421" s="77">
        <v>0.60412357756047197</v>
      </c>
      <c r="J421" s="43">
        <v>1</v>
      </c>
      <c r="K421" s="43" t="s">
        <v>276</v>
      </c>
      <c r="L421" s="43" t="s">
        <v>343</v>
      </c>
      <c r="M421" s="43" t="s">
        <v>277</v>
      </c>
      <c r="N421" s="43" t="s">
        <v>1180</v>
      </c>
      <c r="O421" s="43">
        <v>0</v>
      </c>
      <c r="P421" s="43" t="s">
        <v>344</v>
      </c>
      <c r="Q421" s="77">
        <v>-0.56109254741372627</v>
      </c>
      <c r="R421" s="77">
        <v>0.40866635418726399</v>
      </c>
      <c r="S421" s="43">
        <v>346</v>
      </c>
      <c r="T421" s="53">
        <v>0.4325</v>
      </c>
      <c r="U421" s="58">
        <f t="shared" si="18"/>
        <v>1</v>
      </c>
      <c r="V421" s="78">
        <f t="shared" si="19"/>
        <v>0.47976071144374138</v>
      </c>
      <c r="W421" s="73" t="str">
        <f t="shared" si="20"/>
        <v>OK</v>
      </c>
    </row>
    <row r="422" spans="1:23">
      <c r="A422" s="42" t="s">
        <v>758</v>
      </c>
      <c r="B422" s="77">
        <v>234</v>
      </c>
      <c r="C422" s="77">
        <v>1.0480769230769231</v>
      </c>
      <c r="D422" s="77">
        <v>0.57692307692307687</v>
      </c>
      <c r="E422" s="77">
        <v>1.0480769230769231</v>
      </c>
      <c r="F422" s="77">
        <v>0.97082019230769234</v>
      </c>
      <c r="G422" s="77">
        <v>3.631826923076923E-2</v>
      </c>
      <c r="H422" s="77">
        <v>0.76364928406591903</v>
      </c>
      <c r="I422" s="77">
        <v>0.44409682345980983</v>
      </c>
      <c r="J422" s="43">
        <v>1</v>
      </c>
      <c r="K422" s="43" t="s">
        <v>286</v>
      </c>
      <c r="L422" s="43" t="s">
        <v>369</v>
      </c>
      <c r="M422" s="43" t="s">
        <v>285</v>
      </c>
      <c r="N422" s="43" t="s">
        <v>1182</v>
      </c>
      <c r="O422" s="43">
        <v>1</v>
      </c>
      <c r="P422" s="43" t="s">
        <v>350</v>
      </c>
      <c r="Q422" s="77">
        <v>2.1755751305492592</v>
      </c>
      <c r="R422" s="77">
        <v>-3.5335574857884295</v>
      </c>
      <c r="S422" s="43">
        <v>223</v>
      </c>
      <c r="T422" s="53">
        <v>0.27875</v>
      </c>
      <c r="U422" s="58">
        <f t="shared" si="18"/>
        <v>0</v>
      </c>
      <c r="V422" s="78">
        <f t="shared" si="19"/>
        <v>0.71779165755991414</v>
      </c>
      <c r="W422" s="73" t="str">
        <f t="shared" si="20"/>
        <v>OK</v>
      </c>
    </row>
    <row r="423" spans="1:23">
      <c r="A423" s="42" t="s">
        <v>759</v>
      </c>
      <c r="B423" s="77">
        <v>79.5</v>
      </c>
      <c r="C423" s="77">
        <v>0.73076923076923073</v>
      </c>
      <c r="D423" s="77">
        <v>0.21153846153846154</v>
      </c>
      <c r="E423" s="77">
        <v>0.76923076923076927</v>
      </c>
      <c r="F423" s="77">
        <v>0.96949326923076917</v>
      </c>
      <c r="G423" s="77">
        <v>0.52363269230769227</v>
      </c>
      <c r="H423" s="77">
        <v>0.45741871271678886</v>
      </c>
      <c r="I423" s="77">
        <v>0.25376746448442045</v>
      </c>
      <c r="J423" s="43">
        <v>1</v>
      </c>
      <c r="K423" s="43" t="s">
        <v>276</v>
      </c>
      <c r="L423" s="43" t="s">
        <v>346</v>
      </c>
      <c r="M423" s="43" t="s">
        <v>275</v>
      </c>
      <c r="N423" s="43" t="s">
        <v>1181</v>
      </c>
      <c r="O423" s="43">
        <v>2</v>
      </c>
      <c r="P423" s="43" t="s">
        <v>347</v>
      </c>
      <c r="Q423" s="77">
        <v>-2.0254811119706742</v>
      </c>
      <c r="R423" s="77">
        <v>0.64423769958997523</v>
      </c>
      <c r="S423" s="43">
        <v>231</v>
      </c>
      <c r="T423" s="53">
        <v>0.28875000000000001</v>
      </c>
      <c r="U423" s="58">
        <f t="shared" si="18"/>
        <v>0</v>
      </c>
      <c r="V423" s="78">
        <f t="shared" si="19"/>
        <v>0.40106048699095809</v>
      </c>
      <c r="W423" s="73" t="str">
        <f t="shared" si="20"/>
        <v>OK</v>
      </c>
    </row>
    <row r="424" spans="1:23">
      <c r="A424" s="42" t="s">
        <v>760</v>
      </c>
      <c r="B424" s="77">
        <v>161</v>
      </c>
      <c r="C424" s="77">
        <v>0.82692307692307687</v>
      </c>
      <c r="D424" s="77">
        <v>0.31730769230769229</v>
      </c>
      <c r="E424" s="77">
        <v>0.68269230769230771</v>
      </c>
      <c r="F424" s="77">
        <v>0.9681567307692307</v>
      </c>
      <c r="G424" s="77">
        <v>0.20084615384615384</v>
      </c>
      <c r="H424" s="77">
        <v>0.52253975366037519</v>
      </c>
      <c r="I424" s="77">
        <v>0.33864155737177604</v>
      </c>
      <c r="J424" s="43">
        <v>1</v>
      </c>
      <c r="K424" s="43" t="s">
        <v>286</v>
      </c>
      <c r="L424" s="43" t="s">
        <v>346</v>
      </c>
      <c r="M424" s="43" t="s">
        <v>285</v>
      </c>
      <c r="N424" s="43" t="s">
        <v>1179</v>
      </c>
      <c r="O424" s="43">
        <v>0</v>
      </c>
      <c r="P424" s="43" t="s">
        <v>344</v>
      </c>
      <c r="Q424" s="77">
        <v>-0.55931206685377111</v>
      </c>
      <c r="R424" s="77">
        <v>-2.166696071731963</v>
      </c>
      <c r="S424" s="43">
        <v>346</v>
      </c>
      <c r="T424" s="53">
        <v>0.4325</v>
      </c>
      <c r="U424" s="58">
        <f t="shared" si="18"/>
        <v>0</v>
      </c>
      <c r="V424" s="78">
        <f t="shared" si="19"/>
        <v>0.53652381789716319</v>
      </c>
      <c r="W424" s="73" t="str">
        <f t="shared" si="20"/>
        <v>OK</v>
      </c>
    </row>
    <row r="425" spans="1:23">
      <c r="A425" s="42" t="s">
        <v>761</v>
      </c>
      <c r="B425" s="77">
        <v>160</v>
      </c>
      <c r="C425" s="77">
        <v>0.80769230769230771</v>
      </c>
      <c r="D425" s="77">
        <v>0.29807692307692307</v>
      </c>
      <c r="E425" s="77">
        <v>0.60576923076923073</v>
      </c>
      <c r="F425" s="77">
        <v>0.96851538461538467</v>
      </c>
      <c r="G425" s="77">
        <v>4.9559615384615389E-2</v>
      </c>
      <c r="H425" s="77">
        <v>0.63074679773806208</v>
      </c>
      <c r="I425" s="77">
        <v>0.14059208610548601</v>
      </c>
      <c r="J425" s="43">
        <v>1</v>
      </c>
      <c r="K425" s="43" t="s">
        <v>286</v>
      </c>
      <c r="L425" s="43" t="s">
        <v>353</v>
      </c>
      <c r="M425" s="43" t="s">
        <v>293</v>
      </c>
      <c r="N425" s="43" t="s">
        <v>1179</v>
      </c>
      <c r="O425" s="43">
        <v>0</v>
      </c>
      <c r="P425" s="43" t="s">
        <v>344</v>
      </c>
      <c r="Q425" s="77">
        <v>-0.86390332088597088</v>
      </c>
      <c r="R425" s="77">
        <v>-3.3938485480492568</v>
      </c>
      <c r="S425" s="43">
        <v>346</v>
      </c>
      <c r="T425" s="53">
        <v>0.4325</v>
      </c>
      <c r="U425" s="58">
        <f t="shared" si="18"/>
        <v>0</v>
      </c>
      <c r="V425" s="78">
        <f t="shared" si="19"/>
        <v>0.56362378096761989</v>
      </c>
      <c r="W425" s="73" t="str">
        <f t="shared" si="20"/>
        <v>OK</v>
      </c>
    </row>
    <row r="426" spans="1:23">
      <c r="A426" s="42" t="s">
        <v>762</v>
      </c>
      <c r="B426" s="77">
        <v>133.5</v>
      </c>
      <c r="C426" s="77">
        <v>1.4903846153846154</v>
      </c>
      <c r="D426" s="77">
        <v>0.99038461538461542</v>
      </c>
      <c r="E426" s="77">
        <v>1.8365384615384615</v>
      </c>
      <c r="F426" s="77">
        <v>0.97177403846153843</v>
      </c>
      <c r="G426" s="77">
        <v>0.4463442307692308</v>
      </c>
      <c r="H426" s="77">
        <v>0.79902833393644523</v>
      </c>
      <c r="I426" s="77">
        <v>0.87471003778726109</v>
      </c>
      <c r="J426" s="43">
        <v>1</v>
      </c>
      <c r="K426" s="43" t="s">
        <v>263</v>
      </c>
      <c r="L426" s="43" t="s">
        <v>353</v>
      </c>
      <c r="M426" s="43" t="s">
        <v>264</v>
      </c>
      <c r="N426" s="43" t="s">
        <v>1182</v>
      </c>
      <c r="O426" s="43">
        <v>1</v>
      </c>
      <c r="P426" s="43" t="s">
        <v>350</v>
      </c>
      <c r="Q426" s="77">
        <v>4.3958426430183932</v>
      </c>
      <c r="R426" s="77">
        <v>1.0963580209402348</v>
      </c>
      <c r="S426" s="43">
        <v>223</v>
      </c>
      <c r="T426" s="53">
        <v>0.27875</v>
      </c>
      <c r="U426" s="58">
        <f t="shared" si="18"/>
        <v>1</v>
      </c>
      <c r="V426" s="78">
        <f t="shared" si="19"/>
        <v>0.76038970391527105</v>
      </c>
      <c r="W426" s="73" t="str">
        <f t="shared" si="20"/>
        <v>OK</v>
      </c>
    </row>
    <row r="427" spans="1:23">
      <c r="A427" s="42" t="s">
        <v>763</v>
      </c>
      <c r="B427" s="77">
        <v>169.5</v>
      </c>
      <c r="C427" s="77">
        <v>1.1538461538461537</v>
      </c>
      <c r="D427" s="77">
        <v>0.47115384615384615</v>
      </c>
      <c r="E427" s="77">
        <v>1.0576923076923077</v>
      </c>
      <c r="F427" s="77">
        <v>0.97202403846153851</v>
      </c>
      <c r="G427" s="77">
        <v>0.24887115384615385</v>
      </c>
      <c r="H427" s="77">
        <v>0.68439050189288086</v>
      </c>
      <c r="I427" s="77">
        <v>0.43311614636593671</v>
      </c>
      <c r="J427" s="43">
        <v>1</v>
      </c>
      <c r="K427" s="43" t="s">
        <v>244</v>
      </c>
      <c r="L427" s="43" t="s">
        <v>346</v>
      </c>
      <c r="M427" s="43" t="s">
        <v>258</v>
      </c>
      <c r="N427" s="43" t="s">
        <v>1182</v>
      </c>
      <c r="O427" s="43">
        <v>1</v>
      </c>
      <c r="P427" s="43" t="s">
        <v>350</v>
      </c>
      <c r="Q427" s="77">
        <v>1.2450495944216793</v>
      </c>
      <c r="R427" s="77">
        <v>-1.5621735498211298</v>
      </c>
      <c r="S427" s="43">
        <v>223</v>
      </c>
      <c r="T427" s="53">
        <v>0.27875</v>
      </c>
      <c r="U427" s="58">
        <f t="shared" si="18"/>
        <v>0</v>
      </c>
      <c r="V427" s="78">
        <f t="shared" si="19"/>
        <v>0.62569278130003891</v>
      </c>
      <c r="W427" s="73" t="str">
        <f t="shared" si="20"/>
        <v>OK</v>
      </c>
    </row>
    <row r="428" spans="1:23">
      <c r="A428" s="42" t="s">
        <v>764</v>
      </c>
      <c r="B428" s="77">
        <v>123</v>
      </c>
      <c r="C428" s="77">
        <v>1.125</v>
      </c>
      <c r="D428" s="77">
        <v>0.61538461538461542</v>
      </c>
      <c r="E428" s="77">
        <v>1.375</v>
      </c>
      <c r="F428" s="77">
        <v>0.96864038461538471</v>
      </c>
      <c r="G428" s="77">
        <v>0.48057788461538464</v>
      </c>
      <c r="H428" s="77">
        <v>0.55358178126313706</v>
      </c>
      <c r="I428" s="77">
        <v>0.62365547472679894</v>
      </c>
      <c r="J428" s="43">
        <v>1</v>
      </c>
      <c r="K428" s="43" t="s">
        <v>276</v>
      </c>
      <c r="L428" s="43" t="s">
        <v>346</v>
      </c>
      <c r="M428" s="43" t="s">
        <v>275</v>
      </c>
      <c r="N428" s="43" t="s">
        <v>1179</v>
      </c>
      <c r="O428" s="43">
        <v>1</v>
      </c>
      <c r="P428" s="43" t="s">
        <v>350</v>
      </c>
      <c r="Q428" s="77">
        <v>1.4644815371824418</v>
      </c>
      <c r="R428" s="77">
        <v>0.78123964209947938</v>
      </c>
      <c r="S428" s="43">
        <v>223</v>
      </c>
      <c r="T428" s="53">
        <v>0.27875</v>
      </c>
      <c r="U428" s="58">
        <f t="shared" si="18"/>
        <v>1</v>
      </c>
      <c r="V428" s="78">
        <f t="shared" si="19"/>
        <v>0.56606397283260512</v>
      </c>
      <c r="W428" s="73" t="str">
        <f t="shared" si="20"/>
        <v>OK</v>
      </c>
    </row>
    <row r="429" spans="1:23">
      <c r="A429" s="42" t="s">
        <v>765</v>
      </c>
      <c r="B429" s="77">
        <v>161</v>
      </c>
      <c r="C429" s="77">
        <v>1.0865384615384615</v>
      </c>
      <c r="D429" s="77">
        <v>0.65384615384615385</v>
      </c>
      <c r="E429" s="77">
        <v>1.3846153846153846</v>
      </c>
      <c r="F429" s="77">
        <v>0.96874326923076925</v>
      </c>
      <c r="G429" s="77">
        <v>0.29631346153846155</v>
      </c>
      <c r="H429" s="77">
        <v>0.73187813604928809</v>
      </c>
      <c r="I429" s="77">
        <v>0.79136424757648116</v>
      </c>
      <c r="J429" s="43">
        <v>1</v>
      </c>
      <c r="K429" s="43" t="s">
        <v>286</v>
      </c>
      <c r="L429" s="43" t="s">
        <v>353</v>
      </c>
      <c r="M429" s="43" t="s">
        <v>287</v>
      </c>
      <c r="N429" s="43" t="s">
        <v>1182</v>
      </c>
      <c r="O429" s="43">
        <v>1</v>
      </c>
      <c r="P429" s="43" t="s">
        <v>350</v>
      </c>
      <c r="Q429" s="77">
        <v>2.6091844929714223</v>
      </c>
      <c r="R429" s="77">
        <v>-0.62265437905301524</v>
      </c>
      <c r="S429" s="43">
        <v>223</v>
      </c>
      <c r="T429" s="53">
        <v>0.27875</v>
      </c>
      <c r="U429" s="58">
        <f t="shared" si="18"/>
        <v>1</v>
      </c>
      <c r="V429" s="78">
        <f t="shared" si="19"/>
        <v>0.74267607011050862</v>
      </c>
      <c r="W429" s="73" t="str">
        <f t="shared" si="20"/>
        <v>OK</v>
      </c>
    </row>
    <row r="430" spans="1:23">
      <c r="A430" s="42" t="s">
        <v>766</v>
      </c>
      <c r="B430" s="77">
        <v>119</v>
      </c>
      <c r="C430" s="77">
        <v>0.76923076923076927</v>
      </c>
      <c r="D430" s="77">
        <v>0.375</v>
      </c>
      <c r="E430" s="77">
        <v>1.0673076923076923</v>
      </c>
      <c r="F430" s="77">
        <v>0.9678778846153846</v>
      </c>
      <c r="G430" s="77">
        <v>0.23308076923076923</v>
      </c>
      <c r="H430" s="77">
        <v>0.3931243218005806</v>
      </c>
      <c r="I430" s="77">
        <v>0.490717556459704</v>
      </c>
      <c r="J430" s="43">
        <v>1</v>
      </c>
      <c r="K430" s="43" t="s">
        <v>244</v>
      </c>
      <c r="L430" s="43" t="s">
        <v>343</v>
      </c>
      <c r="M430" s="43" t="s">
        <v>261</v>
      </c>
      <c r="N430" s="43" t="s">
        <v>1181</v>
      </c>
      <c r="O430" s="43">
        <v>0</v>
      </c>
      <c r="P430" s="43" t="s">
        <v>344</v>
      </c>
      <c r="Q430" s="77">
        <v>-0.43204528415528703</v>
      </c>
      <c r="R430" s="77">
        <v>-1.2470333130528772</v>
      </c>
      <c r="S430" s="43">
        <v>346</v>
      </c>
      <c r="T430" s="53">
        <v>0.4325</v>
      </c>
      <c r="U430" s="58">
        <f t="shared" si="18"/>
        <v>0</v>
      </c>
      <c r="V430" s="78">
        <f t="shared" si="19"/>
        <v>0.51585101944048017</v>
      </c>
      <c r="W430" s="73" t="str">
        <f t="shared" si="20"/>
        <v>OK</v>
      </c>
    </row>
    <row r="431" spans="1:23">
      <c r="A431" s="42" t="s">
        <v>767</v>
      </c>
      <c r="B431" s="77">
        <v>96</v>
      </c>
      <c r="C431" s="77">
        <v>0.57692307692307687</v>
      </c>
      <c r="D431" s="77">
        <v>0.21153846153846154</v>
      </c>
      <c r="E431" s="77">
        <v>0.78846153846153844</v>
      </c>
      <c r="F431" s="77">
        <v>0.97382692307692309</v>
      </c>
      <c r="G431" s="77">
        <v>0.26947596153846154</v>
      </c>
      <c r="H431" s="77">
        <v>0.30392767671726023</v>
      </c>
      <c r="I431" s="77">
        <v>0.40121437986488701</v>
      </c>
      <c r="J431" s="43">
        <v>0</v>
      </c>
      <c r="K431" s="43" t="s">
        <v>244</v>
      </c>
      <c r="L431" s="43" t="s">
        <v>349</v>
      </c>
      <c r="M431" s="43" t="s">
        <v>261</v>
      </c>
      <c r="N431" s="43" t="s">
        <v>1180</v>
      </c>
      <c r="O431" s="43">
        <v>2</v>
      </c>
      <c r="P431" s="43" t="s">
        <v>347</v>
      </c>
      <c r="Q431" s="77">
        <v>-1.9683547589045589</v>
      </c>
      <c r="R431" s="77">
        <v>-1.0917765725092747</v>
      </c>
      <c r="S431" s="43">
        <v>231</v>
      </c>
      <c r="T431" s="53">
        <v>0.28875000000000001</v>
      </c>
      <c r="U431" s="58">
        <f t="shared" si="18"/>
        <v>0</v>
      </c>
      <c r="V431" s="78">
        <f t="shared" si="19"/>
        <v>0.43976277809761777</v>
      </c>
      <c r="W431" s="73" t="str">
        <f t="shared" si="20"/>
        <v>OK</v>
      </c>
    </row>
    <row r="432" spans="1:23">
      <c r="A432" s="42" t="s">
        <v>768</v>
      </c>
      <c r="B432" s="77">
        <v>136.5</v>
      </c>
      <c r="C432" s="77">
        <v>0.90384615384615385</v>
      </c>
      <c r="D432" s="77">
        <v>0.41346153846153844</v>
      </c>
      <c r="E432" s="77">
        <v>0.95192307692307687</v>
      </c>
      <c r="F432" s="77">
        <v>0.97076826923076931</v>
      </c>
      <c r="G432" s="77">
        <v>0.32805961538461542</v>
      </c>
      <c r="H432" s="77">
        <v>0.53883307155126381</v>
      </c>
      <c r="I432" s="77">
        <v>0.36920547182818808</v>
      </c>
      <c r="J432" s="43">
        <v>1</v>
      </c>
      <c r="K432" s="43" t="s">
        <v>312</v>
      </c>
      <c r="L432" s="43" t="s">
        <v>343</v>
      </c>
      <c r="M432" s="43" t="s">
        <v>314</v>
      </c>
      <c r="N432" s="43" t="s">
        <v>1179</v>
      </c>
      <c r="O432" s="43">
        <v>0</v>
      </c>
      <c r="P432" s="43" t="s">
        <v>344</v>
      </c>
      <c r="Q432" s="77">
        <v>-0.12459316187412188</v>
      </c>
      <c r="R432" s="77">
        <v>-0.89402801770885598</v>
      </c>
      <c r="S432" s="43">
        <v>346</v>
      </c>
      <c r="T432" s="53">
        <v>0.4325</v>
      </c>
      <c r="U432" s="58">
        <f t="shared" si="18"/>
        <v>0</v>
      </c>
      <c r="V432" s="78">
        <f t="shared" si="19"/>
        <v>0.5212216199003713</v>
      </c>
      <c r="W432" s="73" t="str">
        <f t="shared" si="20"/>
        <v>OK</v>
      </c>
    </row>
    <row r="433" spans="1:23">
      <c r="A433" s="42" t="s">
        <v>769</v>
      </c>
      <c r="B433" s="77">
        <v>109.5</v>
      </c>
      <c r="C433" s="77">
        <v>1.1634615384615385</v>
      </c>
      <c r="D433" s="77">
        <v>0.625</v>
      </c>
      <c r="E433" s="77">
        <v>1.3365384615384615</v>
      </c>
      <c r="F433" s="77">
        <v>0.9720288461538461</v>
      </c>
      <c r="G433" s="77">
        <v>0.54941730769230768</v>
      </c>
      <c r="H433" s="77">
        <v>0.65032666981010767</v>
      </c>
      <c r="I433" s="77">
        <v>0.62652468004758999</v>
      </c>
      <c r="J433" s="43">
        <v>0</v>
      </c>
      <c r="K433" s="43" t="s">
        <v>263</v>
      </c>
      <c r="L433" s="43" t="s">
        <v>353</v>
      </c>
      <c r="M433" s="43" t="s">
        <v>264</v>
      </c>
      <c r="N433" s="43" t="s">
        <v>1179</v>
      </c>
      <c r="O433" s="43">
        <v>1</v>
      </c>
      <c r="P433" s="43" t="s">
        <v>350</v>
      </c>
      <c r="Q433" s="77">
        <v>1.5238690961427879</v>
      </c>
      <c r="R433" s="77">
        <v>1.3642466382419891</v>
      </c>
      <c r="S433" s="43">
        <v>223</v>
      </c>
      <c r="T433" s="53">
        <v>0.27875</v>
      </c>
      <c r="U433" s="58">
        <f t="shared" si="18"/>
        <v>0</v>
      </c>
      <c r="V433" s="78">
        <f t="shared" si="19"/>
        <v>0.59325007850574851</v>
      </c>
      <c r="W433" s="73" t="str">
        <f t="shared" si="20"/>
        <v>CONSENT LIMIT</v>
      </c>
    </row>
    <row r="434" spans="1:23">
      <c r="A434" s="42" t="s">
        <v>770</v>
      </c>
      <c r="B434" s="77">
        <v>70.5</v>
      </c>
      <c r="C434" s="77">
        <v>0.86538461538461542</v>
      </c>
      <c r="D434" s="77">
        <v>0.36538461538461536</v>
      </c>
      <c r="E434" s="77">
        <v>1.1538461538461537</v>
      </c>
      <c r="F434" s="77">
        <v>0.97270192307692305</v>
      </c>
      <c r="G434" s="77">
        <v>0.50104903846153848</v>
      </c>
      <c r="H434" s="77">
        <v>0.33607304350214451</v>
      </c>
      <c r="I434" s="77">
        <v>0.59529154257395467</v>
      </c>
      <c r="J434" s="43">
        <v>1</v>
      </c>
      <c r="K434" s="43" t="s">
        <v>308</v>
      </c>
      <c r="L434" s="43" t="s">
        <v>346</v>
      </c>
      <c r="M434" s="43" t="s">
        <v>310</v>
      </c>
      <c r="N434" s="43" t="s">
        <v>1181</v>
      </c>
      <c r="O434" s="43">
        <v>0</v>
      </c>
      <c r="P434" s="43" t="s">
        <v>344</v>
      </c>
      <c r="Q434" s="77">
        <v>-0.68111462369197884</v>
      </c>
      <c r="R434" s="77">
        <v>1.1305614183374457</v>
      </c>
      <c r="S434" s="43">
        <v>346</v>
      </c>
      <c r="T434" s="53">
        <v>0.4325</v>
      </c>
      <c r="U434" s="58">
        <f t="shared" si="18"/>
        <v>0</v>
      </c>
      <c r="V434" s="78">
        <f t="shared" si="19"/>
        <v>0.45455807273276683</v>
      </c>
      <c r="W434" s="73" t="str">
        <f t="shared" si="20"/>
        <v>OK</v>
      </c>
    </row>
    <row r="435" spans="1:23">
      <c r="A435" s="42" t="s">
        <v>771</v>
      </c>
      <c r="B435" s="77">
        <v>129.5</v>
      </c>
      <c r="C435" s="77">
        <v>1.2596153846153846</v>
      </c>
      <c r="D435" s="77">
        <v>0.97115384615384615</v>
      </c>
      <c r="E435" s="77">
        <v>2.0384615384615383</v>
      </c>
      <c r="F435" s="77">
        <v>0.97066730769230769</v>
      </c>
      <c r="G435" s="77">
        <v>0.42012307692307693</v>
      </c>
      <c r="H435" s="77">
        <v>0.61487427110471649</v>
      </c>
      <c r="I435" s="77">
        <v>1</v>
      </c>
      <c r="J435" s="43">
        <v>1</v>
      </c>
      <c r="K435" s="43" t="s">
        <v>281</v>
      </c>
      <c r="L435" s="43" t="s">
        <v>369</v>
      </c>
      <c r="M435" s="43" t="s">
        <v>280</v>
      </c>
      <c r="N435" s="43" t="s">
        <v>1179</v>
      </c>
      <c r="O435" s="43">
        <v>1</v>
      </c>
      <c r="P435" s="43" t="s">
        <v>350</v>
      </c>
      <c r="Q435" s="77">
        <v>4.1314681336238515</v>
      </c>
      <c r="R435" s="77">
        <v>1.1197388685318306</v>
      </c>
      <c r="S435" s="43">
        <v>223</v>
      </c>
      <c r="T435" s="53">
        <v>0.27875</v>
      </c>
      <c r="U435" s="58">
        <f t="shared" si="18"/>
        <v>1</v>
      </c>
      <c r="V435" s="78">
        <f t="shared" si="19"/>
        <v>0.72166265276635322</v>
      </c>
      <c r="W435" s="73" t="str">
        <f t="shared" si="20"/>
        <v>OK</v>
      </c>
    </row>
    <row r="436" spans="1:23">
      <c r="A436" s="42" t="s">
        <v>772</v>
      </c>
      <c r="B436" s="77">
        <v>93</v>
      </c>
      <c r="C436" s="77">
        <v>0.83653846153846156</v>
      </c>
      <c r="D436" s="77">
        <v>0.51923076923076927</v>
      </c>
      <c r="E436" s="77">
        <v>1.6442307692307692</v>
      </c>
      <c r="F436" s="77">
        <v>0.97004423076923085</v>
      </c>
      <c r="G436" s="77">
        <v>0.37387307692307697</v>
      </c>
      <c r="H436" s="77">
        <v>0.38786152812519492</v>
      </c>
      <c r="I436" s="77">
        <v>0.7848422316612006</v>
      </c>
      <c r="J436" s="43">
        <v>1</v>
      </c>
      <c r="K436" s="43" t="s">
        <v>281</v>
      </c>
      <c r="L436" s="43" t="s">
        <v>349</v>
      </c>
      <c r="M436" s="43" t="s">
        <v>280</v>
      </c>
      <c r="N436" s="43" t="s">
        <v>1181</v>
      </c>
      <c r="O436" s="43">
        <v>0</v>
      </c>
      <c r="P436" s="43" t="s">
        <v>344</v>
      </c>
      <c r="Q436" s="77">
        <v>0.92030502613751042</v>
      </c>
      <c r="R436" s="77">
        <v>0.52659350231322877</v>
      </c>
      <c r="S436" s="43">
        <v>346</v>
      </c>
      <c r="T436" s="53">
        <v>0.4325</v>
      </c>
      <c r="U436" s="58">
        <f t="shared" si="18"/>
        <v>1</v>
      </c>
      <c r="V436" s="78">
        <f t="shared" si="19"/>
        <v>0.56652208792392866</v>
      </c>
      <c r="W436" s="73" t="str">
        <f t="shared" si="20"/>
        <v>OK</v>
      </c>
    </row>
    <row r="437" spans="1:23">
      <c r="A437" s="42" t="s">
        <v>773</v>
      </c>
      <c r="B437" s="77">
        <v>55.5</v>
      </c>
      <c r="C437" s="77">
        <v>0.35576923076923078</v>
      </c>
      <c r="D437" s="77">
        <v>0.13461538461538461</v>
      </c>
      <c r="E437" s="77">
        <v>0.77884615384615385</v>
      </c>
      <c r="F437" s="77">
        <v>0.96971057692307694</v>
      </c>
      <c r="G437" s="77">
        <v>0.46792980769230774</v>
      </c>
      <c r="H437" s="77">
        <v>6.8487174316760588E-2</v>
      </c>
      <c r="I437" s="77">
        <v>0.32193186573081961</v>
      </c>
      <c r="J437" s="43">
        <v>1</v>
      </c>
      <c r="K437" s="43" t="s">
        <v>303</v>
      </c>
      <c r="L437" s="43" t="s">
        <v>353</v>
      </c>
      <c r="M437" s="43" t="s">
        <v>302</v>
      </c>
      <c r="N437" s="43" t="s">
        <v>1180</v>
      </c>
      <c r="O437" s="43">
        <v>2</v>
      </c>
      <c r="P437" s="43" t="s">
        <v>347</v>
      </c>
      <c r="Q437" s="77">
        <v>-3.5364092450753311</v>
      </c>
      <c r="R437" s="77">
        <v>0.46463760384456304</v>
      </c>
      <c r="S437" s="43">
        <v>231</v>
      </c>
      <c r="T437" s="53">
        <v>0.28875000000000001</v>
      </c>
      <c r="U437" s="58">
        <f t="shared" si="18"/>
        <v>0</v>
      </c>
      <c r="V437" s="78">
        <f t="shared" si="19"/>
        <v>0.26041633623871119</v>
      </c>
      <c r="W437" s="73" t="str">
        <f t="shared" si="20"/>
        <v>OK</v>
      </c>
    </row>
    <row r="438" spans="1:23">
      <c r="A438" s="42" t="s">
        <v>774</v>
      </c>
      <c r="B438" s="77">
        <v>186.5</v>
      </c>
      <c r="C438" s="77">
        <v>1.25</v>
      </c>
      <c r="D438" s="77">
        <v>0.75961538461538458</v>
      </c>
      <c r="E438" s="77">
        <v>1.8365384615384615</v>
      </c>
      <c r="F438" s="77">
        <v>0.97068653846153852</v>
      </c>
      <c r="G438" s="77">
        <v>8.9476923076923079E-2</v>
      </c>
      <c r="H438" s="77">
        <v>0.6836994076361429</v>
      </c>
      <c r="I438" s="77">
        <v>0.8225157862869148</v>
      </c>
      <c r="J438" s="43">
        <v>1</v>
      </c>
      <c r="K438" s="43" t="s">
        <v>286</v>
      </c>
      <c r="L438" s="43" t="s">
        <v>343</v>
      </c>
      <c r="M438" s="43" t="s">
        <v>291</v>
      </c>
      <c r="N438" s="43" t="s">
        <v>1182</v>
      </c>
      <c r="O438" s="43">
        <v>1</v>
      </c>
      <c r="P438" s="43" t="s">
        <v>350</v>
      </c>
      <c r="Q438" s="77">
        <v>3.9074542495647586</v>
      </c>
      <c r="R438" s="77">
        <v>-1.9546760974677431</v>
      </c>
      <c r="S438" s="43">
        <v>223</v>
      </c>
      <c r="T438" s="53">
        <v>0.27875</v>
      </c>
      <c r="U438" s="58">
        <f t="shared" si="18"/>
        <v>1</v>
      </c>
      <c r="V438" s="78">
        <f t="shared" si="19"/>
        <v>0.78205023855310796</v>
      </c>
      <c r="W438" s="73" t="str">
        <f t="shared" si="20"/>
        <v>OK</v>
      </c>
    </row>
    <row r="439" spans="1:23">
      <c r="A439" s="42" t="s">
        <v>775</v>
      </c>
      <c r="B439" s="77">
        <v>72.5</v>
      </c>
      <c r="C439" s="77">
        <v>0.69230769230769229</v>
      </c>
      <c r="D439" s="77">
        <v>0.26923076923076922</v>
      </c>
      <c r="E439" s="77">
        <v>0.99038461538461542</v>
      </c>
      <c r="F439" s="77">
        <v>0.97139999999999993</v>
      </c>
      <c r="G439" s="77">
        <v>0.27648942307692309</v>
      </c>
      <c r="H439" s="77">
        <v>0.27529438313893889</v>
      </c>
      <c r="I439" s="77">
        <v>0.37598209063843646</v>
      </c>
      <c r="J439" s="43">
        <v>1</v>
      </c>
      <c r="K439" s="43" t="s">
        <v>286</v>
      </c>
      <c r="L439" s="43" t="s">
        <v>369</v>
      </c>
      <c r="M439" s="43" t="s">
        <v>289</v>
      </c>
      <c r="N439" s="43" t="s">
        <v>1180</v>
      </c>
      <c r="O439" s="43">
        <v>2</v>
      </c>
      <c r="P439" s="43" t="s">
        <v>347</v>
      </c>
      <c r="Q439" s="77">
        <v>-1.7765115630476143</v>
      </c>
      <c r="R439" s="77">
        <v>-0.72985153309580342</v>
      </c>
      <c r="S439" s="43">
        <v>231</v>
      </c>
      <c r="T439" s="53">
        <v>0.28875000000000001</v>
      </c>
      <c r="U439" s="58">
        <f t="shared" si="18"/>
        <v>0</v>
      </c>
      <c r="V439" s="78">
        <f t="shared" si="19"/>
        <v>0.41755474383482272</v>
      </c>
      <c r="W439" s="73" t="str">
        <f t="shared" si="20"/>
        <v>OK</v>
      </c>
    </row>
    <row r="440" spans="1:23">
      <c r="A440" s="42" t="s">
        <v>776</v>
      </c>
      <c r="B440" s="77">
        <v>106</v>
      </c>
      <c r="C440" s="77">
        <v>0.90384615384615385</v>
      </c>
      <c r="D440" s="77">
        <v>0.47115384615384615</v>
      </c>
      <c r="E440" s="77">
        <v>1.1730769230769231</v>
      </c>
      <c r="F440" s="77">
        <v>0.97179711538461544</v>
      </c>
      <c r="G440" s="77">
        <v>0.3975221153846154</v>
      </c>
      <c r="H440" s="77">
        <v>0.51106153386959208</v>
      </c>
      <c r="I440" s="77">
        <v>0.505222667990323</v>
      </c>
      <c r="J440" s="43">
        <v>1</v>
      </c>
      <c r="K440" s="43" t="s">
        <v>303</v>
      </c>
      <c r="L440" s="43" t="s">
        <v>353</v>
      </c>
      <c r="M440" s="43" t="s">
        <v>306</v>
      </c>
      <c r="N440" s="43" t="s">
        <v>1179</v>
      </c>
      <c r="O440" s="43">
        <v>0</v>
      </c>
      <c r="P440" s="43" t="s">
        <v>344</v>
      </c>
      <c r="Q440" s="77">
        <v>0.15034613514489259</v>
      </c>
      <c r="R440" s="77">
        <v>9.4764233214717136E-2</v>
      </c>
      <c r="S440" s="43">
        <v>346</v>
      </c>
      <c r="T440" s="53">
        <v>0.4325</v>
      </c>
      <c r="U440" s="58">
        <f t="shared" si="18"/>
        <v>0</v>
      </c>
      <c r="V440" s="78">
        <f t="shared" si="19"/>
        <v>0.53216396179225955</v>
      </c>
      <c r="W440" s="73" t="str">
        <f t="shared" si="20"/>
        <v>OK</v>
      </c>
    </row>
    <row r="441" spans="1:23">
      <c r="A441" s="42" t="s">
        <v>777</v>
      </c>
      <c r="B441" s="77">
        <v>64.5</v>
      </c>
      <c r="C441" s="77">
        <v>0.57692307692307687</v>
      </c>
      <c r="D441" s="77">
        <v>0.21153846153846154</v>
      </c>
      <c r="E441" s="77">
        <v>0.99038461538461542</v>
      </c>
      <c r="F441" s="77">
        <v>0.96763749999999993</v>
      </c>
      <c r="G441" s="77">
        <v>0.44725576923076926</v>
      </c>
      <c r="H441" s="77">
        <v>0.32689199632597454</v>
      </c>
      <c r="I441" s="77">
        <v>0.40278492948979266</v>
      </c>
      <c r="J441" s="43">
        <v>1</v>
      </c>
      <c r="K441" s="43" t="s">
        <v>308</v>
      </c>
      <c r="L441" s="43" t="s">
        <v>346</v>
      </c>
      <c r="M441" s="43" t="s">
        <v>309</v>
      </c>
      <c r="N441" s="43" t="s">
        <v>1180</v>
      </c>
      <c r="O441" s="43">
        <v>2</v>
      </c>
      <c r="P441" s="43" t="s">
        <v>347</v>
      </c>
      <c r="Q441" s="77">
        <v>-2.0555165332531744</v>
      </c>
      <c r="R441" s="77">
        <v>0.47999539830770033</v>
      </c>
      <c r="S441" s="43">
        <v>231</v>
      </c>
      <c r="T441" s="53">
        <v>0.28875000000000001</v>
      </c>
      <c r="U441" s="58">
        <f t="shared" si="18"/>
        <v>0</v>
      </c>
      <c r="V441" s="78">
        <f t="shared" si="19"/>
        <v>0.40612293488593404</v>
      </c>
      <c r="W441" s="73" t="str">
        <f t="shared" si="20"/>
        <v>OK</v>
      </c>
    </row>
    <row r="442" spans="1:23">
      <c r="A442" s="42" t="s">
        <v>778</v>
      </c>
      <c r="B442" s="77">
        <v>198.5</v>
      </c>
      <c r="C442" s="77">
        <v>1.2019230769230769</v>
      </c>
      <c r="D442" s="77">
        <v>0.49038461538461536</v>
      </c>
      <c r="E442" s="77">
        <v>1.2307692307692308</v>
      </c>
      <c r="F442" s="77">
        <v>0.97020576923076918</v>
      </c>
      <c r="G442" s="77">
        <v>0.25397692307692304</v>
      </c>
      <c r="H442" s="77">
        <v>0.82920592228652379</v>
      </c>
      <c r="I442" s="77">
        <v>0.50039367419722058</v>
      </c>
      <c r="J442" s="43">
        <v>0</v>
      </c>
      <c r="K442" s="43" t="s">
        <v>244</v>
      </c>
      <c r="L442" s="43" t="s">
        <v>353</v>
      </c>
      <c r="M442" s="43" t="s">
        <v>258</v>
      </c>
      <c r="N442" s="43" t="s">
        <v>1182</v>
      </c>
      <c r="O442" s="43">
        <v>1</v>
      </c>
      <c r="P442" s="43" t="s">
        <v>350</v>
      </c>
      <c r="Q442" s="77">
        <v>2.2535272133913558</v>
      </c>
      <c r="R442" s="77">
        <v>-1.6328477343087608</v>
      </c>
      <c r="S442" s="43">
        <v>223</v>
      </c>
      <c r="T442" s="53">
        <v>0.27875</v>
      </c>
      <c r="U442" s="58">
        <f t="shared" si="18"/>
        <v>0</v>
      </c>
      <c r="V442" s="78">
        <f t="shared" si="19"/>
        <v>0.70976653651887112</v>
      </c>
      <c r="W442" s="73" t="str">
        <f t="shared" si="20"/>
        <v>CONSENT LIMIT</v>
      </c>
    </row>
    <row r="443" spans="1:23">
      <c r="A443" s="42" t="s">
        <v>779</v>
      </c>
      <c r="B443" s="77">
        <v>165.5</v>
      </c>
      <c r="C443" s="77">
        <v>1.1826923076923077</v>
      </c>
      <c r="D443" s="77">
        <v>0.65384615384615385</v>
      </c>
      <c r="E443" s="77">
        <v>1.2788461538461537</v>
      </c>
      <c r="F443" s="77">
        <v>0.96980576923076933</v>
      </c>
      <c r="G443" s="77">
        <v>0.40986153846153844</v>
      </c>
      <c r="H443" s="77">
        <v>0.76039133579637108</v>
      </c>
      <c r="I443" s="77">
        <v>0.59996533361284721</v>
      </c>
      <c r="J443" s="43">
        <v>1</v>
      </c>
      <c r="K443" s="43" t="s">
        <v>295</v>
      </c>
      <c r="L443" s="43" t="s">
        <v>343</v>
      </c>
      <c r="M443" s="43" t="s">
        <v>296</v>
      </c>
      <c r="N443" s="43" t="s">
        <v>1182</v>
      </c>
      <c r="O443" s="43">
        <v>1</v>
      </c>
      <c r="P443" s="43" t="s">
        <v>350</v>
      </c>
      <c r="Q443" s="77">
        <v>2.2988166557256755</v>
      </c>
      <c r="R443" s="77">
        <v>-0.11224309302680879</v>
      </c>
      <c r="S443" s="43">
        <v>223</v>
      </c>
      <c r="T443" s="53">
        <v>0.27875</v>
      </c>
      <c r="U443" s="58">
        <f t="shared" si="18"/>
        <v>0</v>
      </c>
      <c r="V443" s="78">
        <f t="shared" si="19"/>
        <v>0.66970031657683649</v>
      </c>
      <c r="W443" s="73" t="str">
        <f t="shared" si="20"/>
        <v>OK</v>
      </c>
    </row>
    <row r="444" spans="1:23">
      <c r="A444" s="42" t="s">
        <v>780</v>
      </c>
      <c r="B444" s="77">
        <v>89.5</v>
      </c>
      <c r="C444" s="77">
        <v>0.85576923076923073</v>
      </c>
      <c r="D444" s="77">
        <v>0.43269230769230771</v>
      </c>
      <c r="E444" s="77">
        <v>1.2403846153846154</v>
      </c>
      <c r="F444" s="77">
        <v>0.96886250000000007</v>
      </c>
      <c r="G444" s="77">
        <v>0.35042692307692308</v>
      </c>
      <c r="H444" s="77">
        <v>0.36890645932109406</v>
      </c>
      <c r="I444" s="77">
        <v>0.65777993799719636</v>
      </c>
      <c r="J444" s="43">
        <v>1</v>
      </c>
      <c r="K444" s="43" t="s">
        <v>312</v>
      </c>
      <c r="L444" s="43" t="s">
        <v>346</v>
      </c>
      <c r="M444" s="43" t="s">
        <v>314</v>
      </c>
      <c r="N444" s="43" t="s">
        <v>1181</v>
      </c>
      <c r="O444" s="43">
        <v>0</v>
      </c>
      <c r="P444" s="43" t="s">
        <v>344</v>
      </c>
      <c r="Q444" s="77">
        <v>-2.6080702627314409E-2</v>
      </c>
      <c r="R444" s="77">
        <v>7.0767274913065489E-2</v>
      </c>
      <c r="S444" s="43">
        <v>346</v>
      </c>
      <c r="T444" s="53">
        <v>0.4325</v>
      </c>
      <c r="U444" s="58">
        <f t="shared" si="18"/>
        <v>1</v>
      </c>
      <c r="V444" s="78">
        <f t="shared" si="19"/>
        <v>0.52573515732442044</v>
      </c>
      <c r="W444" s="73" t="str">
        <f t="shared" si="20"/>
        <v>OK</v>
      </c>
    </row>
    <row r="445" spans="1:23">
      <c r="A445" s="42" t="s">
        <v>781</v>
      </c>
      <c r="B445" s="77">
        <v>121.5</v>
      </c>
      <c r="C445" s="77">
        <v>1.1730769230769231</v>
      </c>
      <c r="D445" s="77">
        <v>0.78846153846153844</v>
      </c>
      <c r="E445" s="77">
        <v>1.625</v>
      </c>
      <c r="F445" s="77">
        <v>0.97146250000000001</v>
      </c>
      <c r="G445" s="77">
        <v>0.32148269230769227</v>
      </c>
      <c r="H445" s="77">
        <v>0.63255467681248523</v>
      </c>
      <c r="I445" s="77">
        <v>0.84320651696372606</v>
      </c>
      <c r="J445" s="43">
        <v>1</v>
      </c>
      <c r="K445" s="43" t="s">
        <v>298</v>
      </c>
      <c r="L445" s="43" t="s">
        <v>353</v>
      </c>
      <c r="M445" s="43" t="s">
        <v>299</v>
      </c>
      <c r="N445" s="43" t="s">
        <v>1179</v>
      </c>
      <c r="O445" s="43">
        <v>1</v>
      </c>
      <c r="P445" s="43" t="s">
        <v>350</v>
      </c>
      <c r="Q445" s="77">
        <v>2.8160467063412278</v>
      </c>
      <c r="R445" s="77">
        <v>0.11939563311242291</v>
      </c>
      <c r="S445" s="43">
        <v>223</v>
      </c>
      <c r="T445" s="53">
        <v>0.27875</v>
      </c>
      <c r="U445" s="58">
        <f t="shared" si="18"/>
        <v>1</v>
      </c>
      <c r="V445" s="78">
        <f t="shared" si="19"/>
        <v>0.70724088657781303</v>
      </c>
      <c r="W445" s="73" t="str">
        <f t="shared" si="20"/>
        <v>OK</v>
      </c>
    </row>
    <row r="446" spans="1:23">
      <c r="A446" s="42" t="s">
        <v>782</v>
      </c>
      <c r="B446" s="77">
        <v>150.5</v>
      </c>
      <c r="C446" s="77">
        <v>1.1346153846153846</v>
      </c>
      <c r="D446" s="77">
        <v>0.61538461538461542</v>
      </c>
      <c r="E446" s="77">
        <v>1.2403846153846154</v>
      </c>
      <c r="F446" s="77">
        <v>0.97144615384615385</v>
      </c>
      <c r="G446" s="77">
        <v>0.41890673076923074</v>
      </c>
      <c r="H446" s="77">
        <v>0.68241736138485787</v>
      </c>
      <c r="I446" s="77">
        <v>0.55169530859059812</v>
      </c>
      <c r="J446" s="43">
        <v>1</v>
      </c>
      <c r="K446" s="43" t="s">
        <v>244</v>
      </c>
      <c r="L446" s="43" t="s">
        <v>349</v>
      </c>
      <c r="M446" s="43" t="s">
        <v>258</v>
      </c>
      <c r="N446" s="43" t="s">
        <v>1182</v>
      </c>
      <c r="O446" s="43">
        <v>1</v>
      </c>
      <c r="P446" s="43" t="s">
        <v>350</v>
      </c>
      <c r="Q446" s="77">
        <v>1.709682916648998</v>
      </c>
      <c r="R446" s="77">
        <v>-1.2801597655377659E-3</v>
      </c>
      <c r="S446" s="43">
        <v>223</v>
      </c>
      <c r="T446" s="53">
        <v>0.27875</v>
      </c>
      <c r="U446" s="58">
        <f t="shared" si="18"/>
        <v>0</v>
      </c>
      <c r="V446" s="78">
        <f t="shared" si="19"/>
        <v>0.61786972250805783</v>
      </c>
      <c r="W446" s="73" t="str">
        <f t="shared" si="20"/>
        <v>OK</v>
      </c>
    </row>
    <row r="447" spans="1:23">
      <c r="A447" s="42" t="s">
        <v>783</v>
      </c>
      <c r="B447" s="77">
        <v>126</v>
      </c>
      <c r="C447" s="77">
        <v>1.2788461538461537</v>
      </c>
      <c r="D447" s="77">
        <v>0.66346153846153844</v>
      </c>
      <c r="E447" s="77">
        <v>1.4326923076923077</v>
      </c>
      <c r="F447" s="77">
        <v>0.96824903846153854</v>
      </c>
      <c r="G447" s="77">
        <v>0.54004326923076917</v>
      </c>
      <c r="H447" s="77">
        <v>0.75402661281078587</v>
      </c>
      <c r="I447" s="77">
        <v>0.63023130561709784</v>
      </c>
      <c r="J447" s="43">
        <v>1</v>
      </c>
      <c r="K447" s="43" t="s">
        <v>281</v>
      </c>
      <c r="L447" s="43" t="s">
        <v>353</v>
      </c>
      <c r="M447" s="43" t="s">
        <v>282</v>
      </c>
      <c r="N447" s="43" t="s">
        <v>1182</v>
      </c>
      <c r="O447" s="43">
        <v>1</v>
      </c>
      <c r="P447" s="43" t="s">
        <v>350</v>
      </c>
      <c r="Q447" s="77">
        <v>2.2565458949850954</v>
      </c>
      <c r="R447" s="77">
        <v>1.2306799696080537</v>
      </c>
      <c r="S447" s="43">
        <v>223</v>
      </c>
      <c r="T447" s="53">
        <v>0.27875</v>
      </c>
      <c r="U447" s="58">
        <f t="shared" si="18"/>
        <v>1</v>
      </c>
      <c r="V447" s="78">
        <f t="shared" si="19"/>
        <v>0.64337055014229072</v>
      </c>
      <c r="W447" s="73" t="str">
        <f t="shared" si="20"/>
        <v>OK</v>
      </c>
    </row>
    <row r="448" spans="1:23">
      <c r="A448" s="42" t="s">
        <v>784</v>
      </c>
      <c r="B448" s="77">
        <v>137.5</v>
      </c>
      <c r="C448" s="77">
        <v>1.1538461538461537</v>
      </c>
      <c r="D448" s="77">
        <v>0.61538461538461542</v>
      </c>
      <c r="E448" s="77">
        <v>1.1923076923076923</v>
      </c>
      <c r="F448" s="77">
        <v>0.96750865384615392</v>
      </c>
      <c r="G448" s="77">
        <v>0.56765192307692314</v>
      </c>
      <c r="H448" s="77">
        <v>0.80437533386706206</v>
      </c>
      <c r="I448" s="77">
        <v>0.58890135223240114</v>
      </c>
      <c r="J448" s="43">
        <v>1</v>
      </c>
      <c r="K448" s="43" t="s">
        <v>281</v>
      </c>
      <c r="L448" s="43" t="s">
        <v>346</v>
      </c>
      <c r="M448" s="43" t="s">
        <v>280</v>
      </c>
      <c r="N448" s="43" t="s">
        <v>1182</v>
      </c>
      <c r="O448" s="43">
        <v>1</v>
      </c>
      <c r="P448" s="43" t="s">
        <v>350</v>
      </c>
      <c r="Q448" s="77">
        <v>1.8007754716329212</v>
      </c>
      <c r="R448" s="77">
        <v>1.1359557832084961</v>
      </c>
      <c r="S448" s="43">
        <v>223</v>
      </c>
      <c r="T448" s="53">
        <v>0.27875</v>
      </c>
      <c r="U448" s="58">
        <f t="shared" si="18"/>
        <v>0</v>
      </c>
      <c r="V448" s="78">
        <f t="shared" si="19"/>
        <v>0.64672632514066752</v>
      </c>
      <c r="W448" s="73" t="str">
        <f t="shared" si="20"/>
        <v>OK</v>
      </c>
    </row>
    <row r="449" spans="1:23">
      <c r="A449" s="42" t="s">
        <v>785</v>
      </c>
      <c r="B449" s="77">
        <v>90</v>
      </c>
      <c r="C449" s="77">
        <v>1.0192307692307692</v>
      </c>
      <c r="D449" s="77">
        <v>0.43269230769230771</v>
      </c>
      <c r="E449" s="77">
        <v>1.1153846153846154</v>
      </c>
      <c r="F449" s="77">
        <v>0.97034999999999993</v>
      </c>
      <c r="G449" s="77">
        <v>0.42493750000000002</v>
      </c>
      <c r="H449" s="77">
        <v>0.5806098622173701</v>
      </c>
      <c r="I449" s="77">
        <v>0.47763954708178785</v>
      </c>
      <c r="J449" s="43">
        <v>1</v>
      </c>
      <c r="K449" s="43" t="s">
        <v>298</v>
      </c>
      <c r="L449" s="43" t="s">
        <v>353</v>
      </c>
      <c r="M449" s="43" t="s">
        <v>300</v>
      </c>
      <c r="N449" s="43" t="s">
        <v>1179</v>
      </c>
      <c r="O449" s="43">
        <v>0</v>
      </c>
      <c r="P449" s="43" t="s">
        <v>344</v>
      </c>
      <c r="Q449" s="77">
        <v>8.2385771633707874E-2</v>
      </c>
      <c r="R449" s="77">
        <v>0.37328359445073966</v>
      </c>
      <c r="S449" s="43">
        <v>346</v>
      </c>
      <c r="T449" s="53">
        <v>0.4325</v>
      </c>
      <c r="U449" s="58">
        <f t="shared" si="18"/>
        <v>0</v>
      </c>
      <c r="V449" s="78">
        <f t="shared" si="19"/>
        <v>0.5483319271223529</v>
      </c>
      <c r="W449" s="73" t="str">
        <f t="shared" si="20"/>
        <v>OK</v>
      </c>
    </row>
    <row r="450" spans="1:23">
      <c r="A450" s="42" t="s">
        <v>786</v>
      </c>
      <c r="B450" s="77">
        <v>232</v>
      </c>
      <c r="C450" s="77">
        <v>1.2115384615384615</v>
      </c>
      <c r="D450" s="77">
        <v>0.50961538461538458</v>
      </c>
      <c r="E450" s="77">
        <v>1.1826923076923077</v>
      </c>
      <c r="F450" s="77">
        <v>0.97153942307692298</v>
      </c>
      <c r="G450" s="77">
        <v>0.16282500000000003</v>
      </c>
      <c r="H450" s="77">
        <v>0.85265749805054192</v>
      </c>
      <c r="I450" s="77">
        <v>0.55686912462075677</v>
      </c>
      <c r="J450" s="43">
        <v>1</v>
      </c>
      <c r="K450" s="43" t="s">
        <v>286</v>
      </c>
      <c r="L450" s="43" t="s">
        <v>343</v>
      </c>
      <c r="M450" s="43" t="s">
        <v>289</v>
      </c>
      <c r="N450" s="43" t="s">
        <v>1182</v>
      </c>
      <c r="O450" s="43">
        <v>1</v>
      </c>
      <c r="P450" s="43" t="s">
        <v>350</v>
      </c>
      <c r="Q450" s="77">
        <v>2.769294016516179</v>
      </c>
      <c r="R450" s="77">
        <v>-2.5085914633531656</v>
      </c>
      <c r="S450" s="43">
        <v>223</v>
      </c>
      <c r="T450" s="53">
        <v>0.27875</v>
      </c>
      <c r="U450" s="58">
        <f t="shared" si="18"/>
        <v>0</v>
      </c>
      <c r="V450" s="78">
        <f t="shared" si="19"/>
        <v>0.76005036150897087</v>
      </c>
      <c r="W450" s="73" t="str">
        <f t="shared" si="20"/>
        <v>OK</v>
      </c>
    </row>
    <row r="451" spans="1:23">
      <c r="A451" s="42" t="s">
        <v>787</v>
      </c>
      <c r="B451" s="77">
        <v>239.5</v>
      </c>
      <c r="C451" s="77">
        <v>1.5865384615384615</v>
      </c>
      <c r="D451" s="77">
        <v>1.0961538461538463</v>
      </c>
      <c r="E451" s="77">
        <v>2.0192307692307692</v>
      </c>
      <c r="F451" s="77">
        <v>0.9724211538461538</v>
      </c>
      <c r="G451" s="77">
        <v>0.36087307692307691</v>
      </c>
      <c r="H451" s="77">
        <v>0.92805539823029004</v>
      </c>
      <c r="I451" s="77">
        <v>0.93471913359331893</v>
      </c>
      <c r="J451" s="43">
        <v>1</v>
      </c>
      <c r="K451" s="43" t="s">
        <v>303</v>
      </c>
      <c r="L451" s="43" t="s">
        <v>349</v>
      </c>
      <c r="M451" s="43" t="s">
        <v>304</v>
      </c>
      <c r="N451" s="43" t="s">
        <v>1182</v>
      </c>
      <c r="O451" s="43">
        <v>1</v>
      </c>
      <c r="P451" s="43" t="s">
        <v>350</v>
      </c>
      <c r="Q451" s="77">
        <v>6.4096532675592446</v>
      </c>
      <c r="R451" s="77">
        <v>-0.24448964958077851</v>
      </c>
      <c r="S451" s="43">
        <v>223</v>
      </c>
      <c r="T451" s="53">
        <v>0.27875</v>
      </c>
      <c r="U451" s="58">
        <f t="shared" si="18"/>
        <v>1</v>
      </c>
      <c r="V451" s="78">
        <f t="shared" si="19"/>
        <v>0.85782240005085697</v>
      </c>
      <c r="W451" s="73" t="str">
        <f t="shared" si="20"/>
        <v>OK</v>
      </c>
    </row>
    <row r="452" spans="1:23">
      <c r="A452" s="42" t="s">
        <v>788</v>
      </c>
      <c r="B452" s="77">
        <v>57</v>
      </c>
      <c r="C452" s="77">
        <v>0.375</v>
      </c>
      <c r="D452" s="77">
        <v>9.6153846153846159E-2</v>
      </c>
      <c r="E452" s="77">
        <v>0.39423076923076922</v>
      </c>
      <c r="F452" s="77">
        <v>0.96474086538461534</v>
      </c>
      <c r="G452" s="77">
        <v>0.61267211538461541</v>
      </c>
      <c r="H452" s="77">
        <v>0.12623814803728611</v>
      </c>
      <c r="I452" s="77">
        <v>0.1296773067312155</v>
      </c>
      <c r="J452" s="43">
        <v>0</v>
      </c>
      <c r="K452" s="43" t="s">
        <v>308</v>
      </c>
      <c r="L452" s="43" t="s">
        <v>353</v>
      </c>
      <c r="M452" s="43" t="s">
        <v>310</v>
      </c>
      <c r="N452" s="43" t="s">
        <v>1180</v>
      </c>
      <c r="O452" s="43">
        <v>2</v>
      </c>
      <c r="P452" s="43" t="s">
        <v>347</v>
      </c>
      <c r="Q452" s="77">
        <v>-4.3613872920635179</v>
      </c>
      <c r="R452" s="77">
        <v>1.0643681412817654</v>
      </c>
      <c r="S452" s="43">
        <v>231</v>
      </c>
      <c r="T452" s="53">
        <v>0.28875000000000001</v>
      </c>
      <c r="U452" s="58">
        <f t="shared" si="18"/>
        <v>0</v>
      </c>
      <c r="V452" s="78">
        <f t="shared" si="19"/>
        <v>0.19254232978998953</v>
      </c>
      <c r="W452" s="73" t="str">
        <f t="shared" si="20"/>
        <v>OK</v>
      </c>
    </row>
    <row r="453" spans="1:23">
      <c r="A453" s="42" t="s">
        <v>789</v>
      </c>
      <c r="B453" s="77">
        <v>96</v>
      </c>
      <c r="C453" s="77">
        <v>0.97115384615384615</v>
      </c>
      <c r="D453" s="77">
        <v>0.54807692307692313</v>
      </c>
      <c r="E453" s="77">
        <v>1.5</v>
      </c>
      <c r="F453" s="77">
        <v>0.97017115384615393</v>
      </c>
      <c r="G453" s="77">
        <v>0.45089711538461535</v>
      </c>
      <c r="H453" s="77">
        <v>0.44689748947635366</v>
      </c>
      <c r="I453" s="77">
        <v>0.75695778739186936</v>
      </c>
      <c r="J453" s="43">
        <v>0</v>
      </c>
      <c r="K453" s="43" t="s">
        <v>244</v>
      </c>
      <c r="L453" s="43" t="s">
        <v>353</v>
      </c>
      <c r="M453" s="43" t="s">
        <v>257</v>
      </c>
      <c r="N453" s="43" t="s">
        <v>1181</v>
      </c>
      <c r="O453" s="43">
        <v>0</v>
      </c>
      <c r="P453" s="43" t="s">
        <v>344</v>
      </c>
      <c r="Q453" s="77">
        <v>1.0610086899878997</v>
      </c>
      <c r="R453" s="77">
        <v>0.95590568427567213</v>
      </c>
      <c r="S453" s="43">
        <v>346</v>
      </c>
      <c r="T453" s="53">
        <v>0.4325</v>
      </c>
      <c r="U453" s="58">
        <f t="shared" si="18"/>
        <v>0</v>
      </c>
      <c r="V453" s="78">
        <f t="shared" si="19"/>
        <v>0.56546692763576623</v>
      </c>
      <c r="W453" s="73" t="str">
        <f t="shared" si="20"/>
        <v>OK</v>
      </c>
    </row>
    <row r="454" spans="1:23">
      <c r="A454" s="42" t="s">
        <v>790</v>
      </c>
      <c r="B454" s="77">
        <v>83</v>
      </c>
      <c r="C454" s="77">
        <v>0.625</v>
      </c>
      <c r="D454" s="77">
        <v>0.13461538461538461</v>
      </c>
      <c r="E454" s="77">
        <v>0.44230769230769229</v>
      </c>
      <c r="F454" s="77">
        <v>0.97213076923076924</v>
      </c>
      <c r="G454" s="77">
        <v>0.2785971153846154</v>
      </c>
      <c r="H454" s="77">
        <v>0.40506958321909597</v>
      </c>
      <c r="I454" s="77">
        <v>0.12012693807188474</v>
      </c>
      <c r="J454" s="43">
        <v>0</v>
      </c>
      <c r="K454" s="43" t="s">
        <v>286</v>
      </c>
      <c r="L454" s="43" t="s">
        <v>343</v>
      </c>
      <c r="M454" s="43" t="s">
        <v>289</v>
      </c>
      <c r="N454" s="43" t="s">
        <v>1181</v>
      </c>
      <c r="O454" s="43">
        <v>2</v>
      </c>
      <c r="P454" s="43" t="s">
        <v>347</v>
      </c>
      <c r="Q454" s="77">
        <v>-2.9698986086959476</v>
      </c>
      <c r="R454" s="77">
        <v>-1.3456420701753053</v>
      </c>
      <c r="S454" s="43">
        <v>231</v>
      </c>
      <c r="T454" s="53">
        <v>0.28875000000000001</v>
      </c>
      <c r="U454" s="58">
        <f t="shared" si="18"/>
        <v>0</v>
      </c>
      <c r="V454" s="78">
        <f t="shared" si="19"/>
        <v>0.39867011502400473</v>
      </c>
      <c r="W454" s="73" t="str">
        <f t="shared" si="20"/>
        <v>OK</v>
      </c>
    </row>
    <row r="455" spans="1:23">
      <c r="A455" s="42" t="s">
        <v>791</v>
      </c>
      <c r="B455" s="77">
        <v>125.5</v>
      </c>
      <c r="C455" s="77">
        <v>1.1730769230769231</v>
      </c>
      <c r="D455" s="77">
        <v>0.42307692307692307</v>
      </c>
      <c r="E455" s="77">
        <v>0.875</v>
      </c>
      <c r="F455" s="77">
        <v>0.97298749999999989</v>
      </c>
      <c r="G455" s="77">
        <v>0.32945192307692306</v>
      </c>
      <c r="H455" s="77">
        <v>0.60481861643501156</v>
      </c>
      <c r="I455" s="77">
        <v>0.4077934006999589</v>
      </c>
      <c r="J455" s="43">
        <v>1</v>
      </c>
      <c r="K455" s="43" t="s">
        <v>308</v>
      </c>
      <c r="L455" s="43" t="s">
        <v>346</v>
      </c>
      <c r="M455" s="43" t="s">
        <v>307</v>
      </c>
      <c r="N455" s="43" t="s">
        <v>1179</v>
      </c>
      <c r="O455" s="43">
        <v>0</v>
      </c>
      <c r="P455" s="43" t="s">
        <v>344</v>
      </c>
      <c r="Q455" s="77">
        <v>0.29332889259963191</v>
      </c>
      <c r="R455" s="77">
        <v>-0.74723009689825737</v>
      </c>
      <c r="S455" s="43">
        <v>346</v>
      </c>
      <c r="T455" s="53">
        <v>0.4325</v>
      </c>
      <c r="U455" s="58">
        <f t="shared" si="18"/>
        <v>0</v>
      </c>
      <c r="V455" s="78">
        <f t="shared" si="19"/>
        <v>0.56214341683651214</v>
      </c>
      <c r="W455" s="73" t="str">
        <f t="shared" si="20"/>
        <v>OK</v>
      </c>
    </row>
    <row r="456" spans="1:23">
      <c r="A456" s="42" t="s">
        <v>792</v>
      </c>
      <c r="B456" s="77">
        <v>67</v>
      </c>
      <c r="C456" s="77">
        <v>0.60576923076923073</v>
      </c>
      <c r="D456" s="77">
        <v>0.31730769230769229</v>
      </c>
      <c r="E456" s="77">
        <v>1.1730769230769231</v>
      </c>
      <c r="F456" s="77">
        <v>0.97034711538461538</v>
      </c>
      <c r="G456" s="77">
        <v>0.34410576923076924</v>
      </c>
      <c r="H456" s="77">
        <v>0.16346639251030215</v>
      </c>
      <c r="I456" s="77">
        <v>0.57516084599109707</v>
      </c>
      <c r="J456" s="43">
        <v>1</v>
      </c>
      <c r="K456" s="43" t="s">
        <v>244</v>
      </c>
      <c r="L456" s="43" t="s">
        <v>343</v>
      </c>
      <c r="M456" s="43" t="s">
        <v>257</v>
      </c>
      <c r="N456" s="43" t="s">
        <v>1180</v>
      </c>
      <c r="O456" s="43">
        <v>2</v>
      </c>
      <c r="P456" s="43" t="s">
        <v>347</v>
      </c>
      <c r="Q456" s="77">
        <v>-1.4807453996741802</v>
      </c>
      <c r="R456" s="77">
        <v>4.2948403541481939E-2</v>
      </c>
      <c r="S456" s="43">
        <v>231</v>
      </c>
      <c r="T456" s="53">
        <v>0.28875000000000001</v>
      </c>
      <c r="U456" s="58">
        <f t="shared" si="18"/>
        <v>0</v>
      </c>
      <c r="V456" s="78">
        <f t="shared" si="19"/>
        <v>0.41008168811927276</v>
      </c>
      <c r="W456" s="73" t="str">
        <f t="shared" si="20"/>
        <v>OK</v>
      </c>
    </row>
    <row r="457" spans="1:23">
      <c r="A457" s="42" t="s">
        <v>793</v>
      </c>
      <c r="B457" s="77">
        <v>85</v>
      </c>
      <c r="C457" s="77">
        <v>0.84615384615384615</v>
      </c>
      <c r="D457" s="77">
        <v>0.45192307692307693</v>
      </c>
      <c r="E457" s="77">
        <v>1.1442307692307692</v>
      </c>
      <c r="F457" s="77">
        <v>0.9704355769230768</v>
      </c>
      <c r="G457" s="77">
        <v>0.26910384615384614</v>
      </c>
      <c r="H457" s="77">
        <v>0.35425118250219789</v>
      </c>
      <c r="I457" s="77">
        <v>0.5414607936931779</v>
      </c>
      <c r="J457" s="43">
        <v>1</v>
      </c>
      <c r="K457" s="43" t="s">
        <v>281</v>
      </c>
      <c r="L457" s="43" t="s">
        <v>349</v>
      </c>
      <c r="M457" s="43" t="s">
        <v>284</v>
      </c>
      <c r="N457" s="43" t="s">
        <v>1181</v>
      </c>
      <c r="O457" s="43">
        <v>0</v>
      </c>
      <c r="P457" s="43" t="s">
        <v>344</v>
      </c>
      <c r="Q457" s="77">
        <v>-0.39066851004647579</v>
      </c>
      <c r="R457" s="77">
        <v>-0.57752458628348036</v>
      </c>
      <c r="S457" s="43">
        <v>346</v>
      </c>
      <c r="T457" s="53">
        <v>0.4325</v>
      </c>
      <c r="U457" s="58">
        <f t="shared" si="18"/>
        <v>0</v>
      </c>
      <c r="V457" s="78">
        <f t="shared" si="19"/>
        <v>0.50457530869548095</v>
      </c>
      <c r="W457" s="73" t="str">
        <f t="shared" si="20"/>
        <v>OK</v>
      </c>
    </row>
    <row r="458" spans="1:23">
      <c r="A458" s="42" t="s">
        <v>794</v>
      </c>
      <c r="B458" s="77">
        <v>99.5</v>
      </c>
      <c r="C458" s="77">
        <v>0.69230769230769229</v>
      </c>
      <c r="D458" s="77">
        <v>0.375</v>
      </c>
      <c r="E458" s="77">
        <v>1.0865384615384615</v>
      </c>
      <c r="F458" s="77">
        <v>0.96820576923076918</v>
      </c>
      <c r="G458" s="77">
        <v>0.23770096153846154</v>
      </c>
      <c r="H458" s="77">
        <v>0.31762615117033299</v>
      </c>
      <c r="I458" s="77">
        <v>0.64367767664378117</v>
      </c>
      <c r="J458" s="43">
        <v>0</v>
      </c>
      <c r="K458" s="43" t="s">
        <v>286</v>
      </c>
      <c r="L458" s="43" t="s">
        <v>346</v>
      </c>
      <c r="M458" s="43" t="s">
        <v>287</v>
      </c>
      <c r="N458" s="43" t="s">
        <v>1180</v>
      </c>
      <c r="O458" s="43">
        <v>0</v>
      </c>
      <c r="P458" s="43" t="s">
        <v>344</v>
      </c>
      <c r="Q458" s="77">
        <v>-0.55386920910766679</v>
      </c>
      <c r="R458" s="77">
        <v>-0.9018132137286673</v>
      </c>
      <c r="S458" s="43">
        <v>346</v>
      </c>
      <c r="T458" s="53">
        <v>0.4325</v>
      </c>
      <c r="U458" s="58">
        <f t="shared" si="18"/>
        <v>0</v>
      </c>
      <c r="V458" s="78">
        <f t="shared" si="19"/>
        <v>0.52660983063516886</v>
      </c>
      <c r="W458" s="73" t="str">
        <f t="shared" si="20"/>
        <v>OK</v>
      </c>
    </row>
    <row r="459" spans="1:23">
      <c r="A459" s="42" t="s">
        <v>795</v>
      </c>
      <c r="B459" s="77">
        <v>125</v>
      </c>
      <c r="C459" s="77">
        <v>1.3557692307692308</v>
      </c>
      <c r="D459" s="77">
        <v>0.75961538461538458</v>
      </c>
      <c r="E459" s="77">
        <v>1.6057692307692308</v>
      </c>
      <c r="F459" s="77">
        <v>0.97274134615384611</v>
      </c>
      <c r="G459" s="77">
        <v>0.45700673076923076</v>
      </c>
      <c r="H459" s="77">
        <v>0.71245427462151201</v>
      </c>
      <c r="I459" s="77">
        <v>0.6619461496162331</v>
      </c>
      <c r="J459" s="43">
        <v>0</v>
      </c>
      <c r="K459" s="43" t="s">
        <v>276</v>
      </c>
      <c r="L459" s="43" t="s">
        <v>353</v>
      </c>
      <c r="M459" s="43" t="s">
        <v>277</v>
      </c>
      <c r="N459" s="43" t="s">
        <v>1182</v>
      </c>
      <c r="O459" s="43">
        <v>1</v>
      </c>
      <c r="P459" s="43" t="s">
        <v>350</v>
      </c>
      <c r="Q459" s="77">
        <v>2.7785752919581261</v>
      </c>
      <c r="R459" s="77">
        <v>0.83413492636156883</v>
      </c>
      <c r="S459" s="43">
        <v>223</v>
      </c>
      <c r="T459" s="53">
        <v>0.27875</v>
      </c>
      <c r="U459" s="58">
        <f t="shared" si="18"/>
        <v>0</v>
      </c>
      <c r="V459" s="78">
        <f t="shared" si="19"/>
        <v>0.65493658577224267</v>
      </c>
      <c r="W459" s="73" t="str">
        <f t="shared" si="20"/>
        <v>CONSENT LIMIT</v>
      </c>
    </row>
    <row r="460" spans="1:23">
      <c r="A460" s="42" t="s">
        <v>796</v>
      </c>
      <c r="B460" s="77">
        <v>79</v>
      </c>
      <c r="C460" s="77">
        <v>0.84615384615384615</v>
      </c>
      <c r="D460" s="77">
        <v>0.38461538461538464</v>
      </c>
      <c r="E460" s="77">
        <v>1.0865384615384615</v>
      </c>
      <c r="F460" s="77">
        <v>0.96986634615384615</v>
      </c>
      <c r="G460" s="77">
        <v>0.42249615384615385</v>
      </c>
      <c r="H460" s="77">
        <v>0.47009454069919288</v>
      </c>
      <c r="I460" s="77">
        <v>0.51985584723516998</v>
      </c>
      <c r="J460" s="43">
        <v>1</v>
      </c>
      <c r="K460" s="43" t="s">
        <v>244</v>
      </c>
      <c r="L460" s="43" t="s">
        <v>343</v>
      </c>
      <c r="M460" s="43" t="s">
        <v>261</v>
      </c>
      <c r="N460" s="43" t="s">
        <v>1181</v>
      </c>
      <c r="O460" s="43">
        <v>0</v>
      </c>
      <c r="P460" s="43" t="s">
        <v>344</v>
      </c>
      <c r="Q460" s="77">
        <v>-0.53696747633820729</v>
      </c>
      <c r="R460" s="77">
        <v>0.43908799897261375</v>
      </c>
      <c r="S460" s="43">
        <v>346</v>
      </c>
      <c r="T460" s="53">
        <v>0.4325</v>
      </c>
      <c r="U460" s="58">
        <f t="shared" si="18"/>
        <v>0</v>
      </c>
      <c r="V460" s="78">
        <f t="shared" si="19"/>
        <v>0.51187525902364928</v>
      </c>
      <c r="W460" s="73" t="str">
        <f t="shared" si="20"/>
        <v>OK</v>
      </c>
    </row>
    <row r="461" spans="1:23">
      <c r="A461" s="42" t="s">
        <v>797</v>
      </c>
      <c r="B461" s="77">
        <v>76.5</v>
      </c>
      <c r="C461" s="77">
        <v>0.67307692307692313</v>
      </c>
      <c r="D461" s="77">
        <v>0.29807692307692307</v>
      </c>
      <c r="E461" s="77">
        <v>0.82692307692307687</v>
      </c>
      <c r="F461" s="77">
        <v>0.96817596153846153</v>
      </c>
      <c r="G461" s="77">
        <v>0.43613942307692305</v>
      </c>
      <c r="H461" s="77">
        <v>0.36399701763078152</v>
      </c>
      <c r="I461" s="77">
        <v>0.32680096324759333</v>
      </c>
      <c r="J461" s="43">
        <v>1</v>
      </c>
      <c r="K461" s="43" t="s">
        <v>244</v>
      </c>
      <c r="L461" s="43" t="s">
        <v>353</v>
      </c>
      <c r="M461" s="43" t="s">
        <v>261</v>
      </c>
      <c r="N461" s="43" t="s">
        <v>1181</v>
      </c>
      <c r="O461" s="43">
        <v>2</v>
      </c>
      <c r="P461" s="43" t="s">
        <v>347</v>
      </c>
      <c r="Q461" s="77">
        <v>-1.8942316945687321</v>
      </c>
      <c r="R461" s="77">
        <v>0.20164522832258899</v>
      </c>
      <c r="S461" s="43">
        <v>231</v>
      </c>
      <c r="T461" s="53">
        <v>0.28875000000000001</v>
      </c>
      <c r="U461" s="58">
        <f t="shared" si="18"/>
        <v>0</v>
      </c>
      <c r="V461" s="78">
        <f t="shared" si="19"/>
        <v>0.40280409113889892</v>
      </c>
      <c r="W461" s="73" t="str">
        <f t="shared" si="20"/>
        <v>OK</v>
      </c>
    </row>
    <row r="462" spans="1:23">
      <c r="A462" s="42" t="s">
        <v>798</v>
      </c>
      <c r="B462" s="77">
        <v>167.5</v>
      </c>
      <c r="C462" s="77">
        <v>1.0769230769230769</v>
      </c>
      <c r="D462" s="77">
        <v>0.58653846153846156</v>
      </c>
      <c r="E462" s="77">
        <v>1.3461538461538463</v>
      </c>
      <c r="F462" s="77">
        <v>0.97159326923076916</v>
      </c>
      <c r="G462" s="77">
        <v>6.2008653846153845E-2</v>
      </c>
      <c r="H462" s="77">
        <v>0.54738483346531719</v>
      </c>
      <c r="I462" s="77">
        <v>0.74836401982068845</v>
      </c>
      <c r="J462" s="43">
        <v>1</v>
      </c>
      <c r="K462" s="43" t="s">
        <v>286</v>
      </c>
      <c r="L462" s="43" t="s">
        <v>369</v>
      </c>
      <c r="M462" s="43" t="s">
        <v>293</v>
      </c>
      <c r="N462" s="43" t="s">
        <v>1179</v>
      </c>
      <c r="O462" s="43">
        <v>1</v>
      </c>
      <c r="P462" s="43" t="s">
        <v>350</v>
      </c>
      <c r="Q462" s="77">
        <v>2.1309378185193202</v>
      </c>
      <c r="R462" s="77">
        <v>-2.3483938217380391</v>
      </c>
      <c r="S462" s="43">
        <v>223</v>
      </c>
      <c r="T462" s="53">
        <v>0.27875</v>
      </c>
      <c r="U462" s="58">
        <f t="shared" ref="U462:U525" si="21">--AND(J462=1,I462&gt;=0.6)</f>
        <v>1</v>
      </c>
      <c r="V462" s="78">
        <f t="shared" ref="V462:V525" si="22">0.45*H462+0.3*I462+0.25*(1-G462)</f>
        <v>0.70533021754406078</v>
      </c>
      <c r="W462" s="73" t="str">
        <f t="shared" ref="W462:W525" si="23">IF(AND(P462="High-potential omnichannel",J462=0),"CONSENT LIMIT",IF(OR(H462&lt;0,H462&gt;1,I462&lt;0,I462&gt;1),"DATA REVIEW","OK"))</f>
        <v>OK</v>
      </c>
    </row>
    <row r="463" spans="1:23">
      <c r="A463" s="42" t="s">
        <v>799</v>
      </c>
      <c r="B463" s="77">
        <v>50</v>
      </c>
      <c r="C463" s="77">
        <v>0.47115384615384615</v>
      </c>
      <c r="D463" s="77">
        <v>0.15384615384615385</v>
      </c>
      <c r="E463" s="77">
        <v>0.73076923076923073</v>
      </c>
      <c r="F463" s="77">
        <v>0.96860769230769239</v>
      </c>
      <c r="G463" s="77">
        <v>0.57672307692307689</v>
      </c>
      <c r="H463" s="77">
        <v>0.16398986936135634</v>
      </c>
      <c r="I463" s="77">
        <v>0.29028050550882301</v>
      </c>
      <c r="J463" s="43">
        <v>1</v>
      </c>
      <c r="K463" s="43" t="s">
        <v>263</v>
      </c>
      <c r="L463" s="43" t="s">
        <v>346</v>
      </c>
      <c r="M463" s="43" t="s">
        <v>264</v>
      </c>
      <c r="N463" s="43" t="s">
        <v>1180</v>
      </c>
      <c r="O463" s="43">
        <v>2</v>
      </c>
      <c r="P463" s="43" t="s">
        <v>347</v>
      </c>
      <c r="Q463" s="77">
        <v>-3.3624014407401188</v>
      </c>
      <c r="R463" s="77">
        <v>1.2193910691566794</v>
      </c>
      <c r="S463" s="43">
        <v>231</v>
      </c>
      <c r="T463" s="53">
        <v>0.28875000000000001</v>
      </c>
      <c r="U463" s="58">
        <f t="shared" si="21"/>
        <v>0</v>
      </c>
      <c r="V463" s="78">
        <f t="shared" si="22"/>
        <v>0.26669882363448805</v>
      </c>
      <c r="W463" s="73" t="str">
        <f t="shared" si="23"/>
        <v>OK</v>
      </c>
    </row>
    <row r="464" spans="1:23">
      <c r="A464" s="42" t="s">
        <v>800</v>
      </c>
      <c r="B464" s="77">
        <v>128.5</v>
      </c>
      <c r="C464" s="77">
        <v>1.1057692307692308</v>
      </c>
      <c r="D464" s="77">
        <v>0.53846153846153844</v>
      </c>
      <c r="E464" s="77">
        <v>1.5673076923076923</v>
      </c>
      <c r="F464" s="77">
        <v>0.97016923076923078</v>
      </c>
      <c r="G464" s="77">
        <v>0.39252307692307692</v>
      </c>
      <c r="H464" s="77">
        <v>0.66724204533091591</v>
      </c>
      <c r="I464" s="77">
        <v>0.6360934227231636</v>
      </c>
      <c r="J464" s="43">
        <v>0</v>
      </c>
      <c r="K464" s="43" t="s">
        <v>308</v>
      </c>
      <c r="L464" s="43" t="s">
        <v>369</v>
      </c>
      <c r="M464" s="43" t="s">
        <v>307</v>
      </c>
      <c r="N464" s="43" t="s">
        <v>1179</v>
      </c>
      <c r="O464" s="43">
        <v>1</v>
      </c>
      <c r="P464" s="43" t="s">
        <v>350</v>
      </c>
      <c r="Q464" s="77">
        <v>1.8374660057008778</v>
      </c>
      <c r="R464" s="77">
        <v>0.20881994731918213</v>
      </c>
      <c r="S464" s="43">
        <v>223</v>
      </c>
      <c r="T464" s="53">
        <v>0.27875</v>
      </c>
      <c r="U464" s="58">
        <f t="shared" si="21"/>
        <v>0</v>
      </c>
      <c r="V464" s="78">
        <f t="shared" si="22"/>
        <v>0.64295617798509197</v>
      </c>
      <c r="W464" s="73" t="str">
        <f t="shared" si="23"/>
        <v>CONSENT LIMIT</v>
      </c>
    </row>
    <row r="465" spans="1:23">
      <c r="A465" s="42" t="s">
        <v>801</v>
      </c>
      <c r="B465" s="77">
        <v>171.5</v>
      </c>
      <c r="C465" s="77">
        <v>1.4423076923076923</v>
      </c>
      <c r="D465" s="77">
        <v>0.94230769230769229</v>
      </c>
      <c r="E465" s="77">
        <v>1.7692307692307692</v>
      </c>
      <c r="F465" s="77">
        <v>0.97363173076923082</v>
      </c>
      <c r="G465" s="77">
        <v>0.30522980769230768</v>
      </c>
      <c r="H465" s="77">
        <v>0.82575857904684502</v>
      </c>
      <c r="I465" s="77">
        <v>0.77671124681957526</v>
      </c>
      <c r="J465" s="43">
        <v>1</v>
      </c>
      <c r="K465" s="43" t="s">
        <v>244</v>
      </c>
      <c r="L465" s="43" t="s">
        <v>343</v>
      </c>
      <c r="M465" s="43" t="s">
        <v>261</v>
      </c>
      <c r="N465" s="43" t="s">
        <v>1182</v>
      </c>
      <c r="O465" s="43">
        <v>1</v>
      </c>
      <c r="P465" s="43" t="s">
        <v>350</v>
      </c>
      <c r="Q465" s="77">
        <v>4.42833860760802</v>
      </c>
      <c r="R465" s="77">
        <v>-0.33963865394123949</v>
      </c>
      <c r="S465" s="43">
        <v>223</v>
      </c>
      <c r="T465" s="53">
        <v>0.27875</v>
      </c>
      <c r="U465" s="58">
        <f t="shared" si="21"/>
        <v>1</v>
      </c>
      <c r="V465" s="78">
        <f t="shared" si="22"/>
        <v>0.77829728269387588</v>
      </c>
      <c r="W465" s="73" t="str">
        <f t="shared" si="23"/>
        <v>OK</v>
      </c>
    </row>
    <row r="466" spans="1:23">
      <c r="A466" s="42" t="s">
        <v>802</v>
      </c>
      <c r="B466" s="77">
        <v>179.5</v>
      </c>
      <c r="C466" s="77">
        <v>1.1346153846153846</v>
      </c>
      <c r="D466" s="77">
        <v>0.61538461538461542</v>
      </c>
      <c r="E466" s="77">
        <v>1.2019230769230769</v>
      </c>
      <c r="F466" s="77">
        <v>0.9718134615384616</v>
      </c>
      <c r="G466" s="77">
        <v>0.39921057692307688</v>
      </c>
      <c r="H466" s="77">
        <v>0.91913447705735263</v>
      </c>
      <c r="I466" s="77">
        <v>0.52661458805381278</v>
      </c>
      <c r="J466" s="43">
        <v>1</v>
      </c>
      <c r="K466" s="43" t="s">
        <v>244</v>
      </c>
      <c r="L466" s="43" t="s">
        <v>349</v>
      </c>
      <c r="M466" s="43" t="s">
        <v>258</v>
      </c>
      <c r="N466" s="43" t="s">
        <v>1182</v>
      </c>
      <c r="O466" s="43">
        <v>1</v>
      </c>
      <c r="P466" s="43" t="s">
        <v>350</v>
      </c>
      <c r="Q466" s="77">
        <v>2.351889486214775</v>
      </c>
      <c r="R466" s="77">
        <v>-0.42586682345463045</v>
      </c>
      <c r="S466" s="43">
        <v>223</v>
      </c>
      <c r="T466" s="53">
        <v>0.27875</v>
      </c>
      <c r="U466" s="58">
        <f t="shared" si="21"/>
        <v>0</v>
      </c>
      <c r="V466" s="78">
        <f t="shared" si="22"/>
        <v>0.72179224686118326</v>
      </c>
      <c r="W466" s="73" t="str">
        <f t="shared" si="23"/>
        <v>OK</v>
      </c>
    </row>
    <row r="467" spans="1:23">
      <c r="A467" s="42" t="s">
        <v>803</v>
      </c>
      <c r="B467" s="77">
        <v>158</v>
      </c>
      <c r="C467" s="77">
        <v>1.0576923076923077</v>
      </c>
      <c r="D467" s="77">
        <v>0.50961538461538458</v>
      </c>
      <c r="E467" s="77">
        <v>1.3365384615384615</v>
      </c>
      <c r="F467" s="77">
        <v>0.9688278846153846</v>
      </c>
      <c r="G467" s="77">
        <v>8.2146153846153855E-2</v>
      </c>
      <c r="H467" s="77">
        <v>0.66582211608355091</v>
      </c>
      <c r="I467" s="77">
        <v>0.60568184557046079</v>
      </c>
      <c r="J467" s="43">
        <v>1</v>
      </c>
      <c r="K467" s="43" t="s">
        <v>286</v>
      </c>
      <c r="L467" s="43" t="s">
        <v>353</v>
      </c>
      <c r="M467" s="43" t="s">
        <v>293</v>
      </c>
      <c r="N467" s="43" t="s">
        <v>1179</v>
      </c>
      <c r="O467" s="43">
        <v>1</v>
      </c>
      <c r="P467" s="43" t="s">
        <v>350</v>
      </c>
      <c r="Q467" s="77">
        <v>1.7730809881364531</v>
      </c>
      <c r="R467" s="77">
        <v>-2.2901005245601636</v>
      </c>
      <c r="S467" s="43">
        <v>223</v>
      </c>
      <c r="T467" s="53">
        <v>0.27875</v>
      </c>
      <c r="U467" s="58">
        <f t="shared" si="21"/>
        <v>1</v>
      </c>
      <c r="V467" s="78">
        <f t="shared" si="22"/>
        <v>0.71078796744719763</v>
      </c>
      <c r="W467" s="73" t="str">
        <f t="shared" si="23"/>
        <v>OK</v>
      </c>
    </row>
    <row r="468" spans="1:23">
      <c r="A468" s="42" t="s">
        <v>804</v>
      </c>
      <c r="B468" s="77">
        <v>154.5</v>
      </c>
      <c r="C468" s="77">
        <v>1.5576923076923077</v>
      </c>
      <c r="D468" s="77">
        <v>0.84615384615384615</v>
      </c>
      <c r="E468" s="77">
        <v>1.5384615384615385</v>
      </c>
      <c r="F468" s="77">
        <v>0.96936442307692317</v>
      </c>
      <c r="G468" s="77">
        <v>0.50310192307692314</v>
      </c>
      <c r="H468" s="77">
        <v>0.76725037290810982</v>
      </c>
      <c r="I468" s="77">
        <v>0.72899196638848751</v>
      </c>
      <c r="J468" s="43">
        <v>1</v>
      </c>
      <c r="K468" s="43" t="s">
        <v>270</v>
      </c>
      <c r="L468" s="43" t="s">
        <v>353</v>
      </c>
      <c r="M468" s="43" t="s">
        <v>271</v>
      </c>
      <c r="N468" s="43" t="s">
        <v>1182</v>
      </c>
      <c r="O468" s="43">
        <v>1</v>
      </c>
      <c r="P468" s="43" t="s">
        <v>350</v>
      </c>
      <c r="Q468" s="77">
        <v>3.6816369979983508</v>
      </c>
      <c r="R468" s="77">
        <v>0.96705436522770105</v>
      </c>
      <c r="S468" s="43">
        <v>223</v>
      </c>
      <c r="T468" s="53">
        <v>0.27875</v>
      </c>
      <c r="U468" s="58">
        <f t="shared" si="21"/>
        <v>1</v>
      </c>
      <c r="V468" s="78">
        <f t="shared" si="22"/>
        <v>0.68818477695596481</v>
      </c>
      <c r="W468" s="73" t="str">
        <f t="shared" si="23"/>
        <v>OK</v>
      </c>
    </row>
    <row r="469" spans="1:23">
      <c r="A469" s="42" t="s">
        <v>805</v>
      </c>
      <c r="B469" s="77">
        <v>113</v>
      </c>
      <c r="C469" s="77">
        <v>0.96153846153846156</v>
      </c>
      <c r="D469" s="77">
        <v>0.47115384615384615</v>
      </c>
      <c r="E469" s="77">
        <v>1.0769230769230769</v>
      </c>
      <c r="F469" s="77">
        <v>0.97149326923076929</v>
      </c>
      <c r="G469" s="77">
        <v>0.39374423076923076</v>
      </c>
      <c r="H469" s="77">
        <v>0.47788049682039252</v>
      </c>
      <c r="I469" s="77">
        <v>0.60113694573067589</v>
      </c>
      <c r="J469" s="43">
        <v>1</v>
      </c>
      <c r="K469" s="43" t="s">
        <v>312</v>
      </c>
      <c r="L469" s="43" t="s">
        <v>346</v>
      </c>
      <c r="M469" s="43" t="s">
        <v>314</v>
      </c>
      <c r="N469" s="43" t="s">
        <v>1181</v>
      </c>
      <c r="O469" s="43">
        <v>0</v>
      </c>
      <c r="P469" s="43" t="s">
        <v>344</v>
      </c>
      <c r="Q469" s="77">
        <v>0.31928273848962641</v>
      </c>
      <c r="R469" s="77">
        <v>5.5795335642411452E-2</v>
      </c>
      <c r="S469" s="43">
        <v>346</v>
      </c>
      <c r="T469" s="53">
        <v>0.4325</v>
      </c>
      <c r="U469" s="58">
        <f t="shared" si="21"/>
        <v>1</v>
      </c>
      <c r="V469" s="78">
        <f t="shared" si="22"/>
        <v>0.54695124959607178</v>
      </c>
      <c r="W469" s="73" t="str">
        <f t="shared" si="23"/>
        <v>OK</v>
      </c>
    </row>
    <row r="470" spans="1:23">
      <c r="A470" s="42" t="s">
        <v>806</v>
      </c>
      <c r="B470" s="77">
        <v>100</v>
      </c>
      <c r="C470" s="77">
        <v>1.0576923076923077</v>
      </c>
      <c r="D470" s="77">
        <v>0.55769230769230771</v>
      </c>
      <c r="E470" s="77">
        <v>1.1538461538461537</v>
      </c>
      <c r="F470" s="77">
        <v>0.97020769230769233</v>
      </c>
      <c r="G470" s="77">
        <v>0.42363557692307696</v>
      </c>
      <c r="H470" s="77">
        <v>0.46995721364818005</v>
      </c>
      <c r="I470" s="77">
        <v>0.56263608919938757</v>
      </c>
      <c r="J470" s="43">
        <v>1</v>
      </c>
      <c r="K470" s="43" t="s">
        <v>244</v>
      </c>
      <c r="L470" s="43" t="s">
        <v>349</v>
      </c>
      <c r="M470" s="43" t="s">
        <v>259</v>
      </c>
      <c r="N470" s="43" t="s">
        <v>1181</v>
      </c>
      <c r="O470" s="43">
        <v>0</v>
      </c>
      <c r="P470" s="43" t="s">
        <v>344</v>
      </c>
      <c r="Q470" s="77">
        <v>0.49805442667961219</v>
      </c>
      <c r="R470" s="77">
        <v>0.41890093358048819</v>
      </c>
      <c r="S470" s="43">
        <v>346</v>
      </c>
      <c r="T470" s="53">
        <v>0.4325</v>
      </c>
      <c r="U470" s="58">
        <f t="shared" si="21"/>
        <v>0</v>
      </c>
      <c r="V470" s="78">
        <f t="shared" si="22"/>
        <v>0.52436267867072806</v>
      </c>
      <c r="W470" s="73" t="str">
        <f t="shared" si="23"/>
        <v>OK</v>
      </c>
    </row>
    <row r="471" spans="1:23">
      <c r="A471" s="42" t="s">
        <v>807</v>
      </c>
      <c r="B471" s="77">
        <v>178.5</v>
      </c>
      <c r="C471" s="77">
        <v>1.3653846153846154</v>
      </c>
      <c r="D471" s="77">
        <v>0.71153846153846156</v>
      </c>
      <c r="E471" s="77">
        <v>1.4615384615384615</v>
      </c>
      <c r="F471" s="77">
        <v>0.96670576923076923</v>
      </c>
      <c r="G471" s="77">
        <v>0.42884423076923078</v>
      </c>
      <c r="H471" s="77">
        <v>0.86903520440112747</v>
      </c>
      <c r="I471" s="77">
        <v>0.67841878915598497</v>
      </c>
      <c r="J471" s="43">
        <v>1</v>
      </c>
      <c r="K471" s="43" t="s">
        <v>303</v>
      </c>
      <c r="L471" s="43" t="s">
        <v>369</v>
      </c>
      <c r="M471" s="43" t="s">
        <v>305</v>
      </c>
      <c r="N471" s="43" t="s">
        <v>1182</v>
      </c>
      <c r="O471" s="43">
        <v>1</v>
      </c>
      <c r="P471" s="43" t="s">
        <v>350</v>
      </c>
      <c r="Q471" s="77">
        <v>3.3873233270471013</v>
      </c>
      <c r="R471" s="77">
        <v>9.8777291751635465E-2</v>
      </c>
      <c r="S471" s="43">
        <v>223</v>
      </c>
      <c r="T471" s="53">
        <v>0.27875</v>
      </c>
      <c r="U471" s="58">
        <f t="shared" si="21"/>
        <v>1</v>
      </c>
      <c r="V471" s="78">
        <f t="shared" si="22"/>
        <v>0.73738042103499524</v>
      </c>
      <c r="W471" s="73" t="str">
        <f t="shared" si="23"/>
        <v>OK</v>
      </c>
    </row>
    <row r="472" spans="1:23">
      <c r="A472" s="42" t="s">
        <v>808</v>
      </c>
      <c r="B472" s="77">
        <v>129.5</v>
      </c>
      <c r="C472" s="77">
        <v>0.84615384615384615</v>
      </c>
      <c r="D472" s="77">
        <v>0.29807692307692307</v>
      </c>
      <c r="E472" s="77">
        <v>0.68269230769230771</v>
      </c>
      <c r="F472" s="77">
        <v>0.96953942307692309</v>
      </c>
      <c r="G472" s="77">
        <v>0.20578750000000001</v>
      </c>
      <c r="H472" s="77">
        <v>0.53849251125233311</v>
      </c>
      <c r="I472" s="77">
        <v>0.28029284621771117</v>
      </c>
      <c r="J472" s="43">
        <v>1</v>
      </c>
      <c r="K472" s="43" t="s">
        <v>286</v>
      </c>
      <c r="L472" s="43" t="s">
        <v>346</v>
      </c>
      <c r="M472" s="43" t="s">
        <v>287</v>
      </c>
      <c r="N472" s="43" t="s">
        <v>1179</v>
      </c>
      <c r="O472" s="43">
        <v>0</v>
      </c>
      <c r="P472" s="43" t="s">
        <v>344</v>
      </c>
      <c r="Q472" s="77">
        <v>-0.96803880942044762</v>
      </c>
      <c r="R472" s="77">
        <v>-1.9058741264451868</v>
      </c>
      <c r="S472" s="43">
        <v>346</v>
      </c>
      <c r="T472" s="53">
        <v>0.4325</v>
      </c>
      <c r="U472" s="58">
        <f t="shared" si="21"/>
        <v>0</v>
      </c>
      <c r="V472" s="78">
        <f t="shared" si="22"/>
        <v>0.52496260892886326</v>
      </c>
      <c r="W472" s="73" t="str">
        <f t="shared" si="23"/>
        <v>OK</v>
      </c>
    </row>
    <row r="473" spans="1:23">
      <c r="A473" s="42" t="s">
        <v>809</v>
      </c>
      <c r="B473" s="77">
        <v>133.5</v>
      </c>
      <c r="C473" s="77">
        <v>0.59615384615384615</v>
      </c>
      <c r="D473" s="77">
        <v>0.22115384615384615</v>
      </c>
      <c r="E473" s="77">
        <v>0.75</v>
      </c>
      <c r="F473" s="77">
        <v>0.96810769230769234</v>
      </c>
      <c r="G473" s="77">
        <v>2.5497115384615385E-2</v>
      </c>
      <c r="H473" s="77">
        <v>0.40520337559707365</v>
      </c>
      <c r="I473" s="77">
        <v>0.31004335452229259</v>
      </c>
      <c r="J473" s="43">
        <v>1</v>
      </c>
      <c r="K473" s="43" t="s">
        <v>286</v>
      </c>
      <c r="L473" s="43" t="s">
        <v>346</v>
      </c>
      <c r="M473" s="43" t="s">
        <v>293</v>
      </c>
      <c r="N473" s="43" t="s">
        <v>1181</v>
      </c>
      <c r="O473" s="43">
        <v>2</v>
      </c>
      <c r="P473" s="43" t="s">
        <v>347</v>
      </c>
      <c r="Q473" s="77">
        <v>-1.4979015141532774</v>
      </c>
      <c r="R473" s="77">
        <v>-3.1601347310886387</v>
      </c>
      <c r="S473" s="43">
        <v>231</v>
      </c>
      <c r="T473" s="53">
        <v>0.28875000000000001</v>
      </c>
      <c r="U473" s="58">
        <f t="shared" si="21"/>
        <v>0</v>
      </c>
      <c r="V473" s="78">
        <f t="shared" si="22"/>
        <v>0.51898024652921704</v>
      </c>
      <c r="W473" s="73" t="str">
        <f t="shared" si="23"/>
        <v>OK</v>
      </c>
    </row>
    <row r="474" spans="1:23">
      <c r="A474" s="42" t="s">
        <v>810</v>
      </c>
      <c r="B474" s="77">
        <v>85</v>
      </c>
      <c r="C474" s="77">
        <v>0.77884615384615385</v>
      </c>
      <c r="D474" s="77">
        <v>0.30769230769230771</v>
      </c>
      <c r="E474" s="77">
        <v>0.69230769230769229</v>
      </c>
      <c r="F474" s="77">
        <v>0.97041538461538457</v>
      </c>
      <c r="G474" s="77">
        <v>0.63166826923076924</v>
      </c>
      <c r="H474" s="77">
        <v>0.48392944882555811</v>
      </c>
      <c r="I474" s="77">
        <v>0.33110640180814033</v>
      </c>
      <c r="J474" s="43">
        <v>1</v>
      </c>
      <c r="K474" s="43" t="s">
        <v>281</v>
      </c>
      <c r="L474" s="43" t="s">
        <v>369</v>
      </c>
      <c r="M474" s="43" t="s">
        <v>282</v>
      </c>
      <c r="N474" s="43" t="s">
        <v>1181</v>
      </c>
      <c r="O474" s="43">
        <v>2</v>
      </c>
      <c r="P474" s="43" t="s">
        <v>347</v>
      </c>
      <c r="Q474" s="77">
        <v>-1.6345539843306895</v>
      </c>
      <c r="R474" s="77">
        <v>1.4021234217376819</v>
      </c>
      <c r="S474" s="43">
        <v>231</v>
      </c>
      <c r="T474" s="53">
        <v>0.28875000000000001</v>
      </c>
      <c r="U474" s="58">
        <f t="shared" si="21"/>
        <v>0</v>
      </c>
      <c r="V474" s="78">
        <f t="shared" si="22"/>
        <v>0.4091831052062509</v>
      </c>
      <c r="W474" s="73" t="str">
        <f t="shared" si="23"/>
        <v>OK</v>
      </c>
    </row>
    <row r="475" spans="1:23">
      <c r="A475" s="42" t="s">
        <v>811</v>
      </c>
      <c r="B475" s="77">
        <v>94</v>
      </c>
      <c r="C475" s="77">
        <v>0.86538461538461542</v>
      </c>
      <c r="D475" s="77">
        <v>0.34615384615384615</v>
      </c>
      <c r="E475" s="77">
        <v>0.96153846153846156</v>
      </c>
      <c r="F475" s="77">
        <v>0.97079711538461544</v>
      </c>
      <c r="G475" s="77">
        <v>0.3691144230769231</v>
      </c>
      <c r="H475" s="77">
        <v>0.41736815847280229</v>
      </c>
      <c r="I475" s="77">
        <v>0.46695365697829394</v>
      </c>
      <c r="J475" s="43">
        <v>1</v>
      </c>
      <c r="K475" s="43" t="s">
        <v>244</v>
      </c>
      <c r="L475" s="43" t="s">
        <v>353</v>
      </c>
      <c r="M475" s="43" t="s">
        <v>257</v>
      </c>
      <c r="N475" s="43" t="s">
        <v>1181</v>
      </c>
      <c r="O475" s="43">
        <v>0</v>
      </c>
      <c r="P475" s="43" t="s">
        <v>344</v>
      </c>
      <c r="Q475" s="77">
        <v>-0.77348599061030654</v>
      </c>
      <c r="R475" s="77">
        <v>-0.17578854558064125</v>
      </c>
      <c r="S475" s="43">
        <v>346</v>
      </c>
      <c r="T475" s="53">
        <v>0.4325</v>
      </c>
      <c r="U475" s="58">
        <f t="shared" si="21"/>
        <v>0</v>
      </c>
      <c r="V475" s="78">
        <f t="shared" si="22"/>
        <v>0.48562316263701844</v>
      </c>
      <c r="W475" s="73" t="str">
        <f t="shared" si="23"/>
        <v>OK</v>
      </c>
    </row>
    <row r="476" spans="1:23">
      <c r="A476" s="42" t="s">
        <v>812</v>
      </c>
      <c r="B476" s="77">
        <v>98.5</v>
      </c>
      <c r="C476" s="77">
        <v>0.93269230769230771</v>
      </c>
      <c r="D476" s="77">
        <v>0.47115384615384615</v>
      </c>
      <c r="E476" s="77">
        <v>1.0576923076923077</v>
      </c>
      <c r="F476" s="77">
        <v>0.96672788461538461</v>
      </c>
      <c r="G476" s="77">
        <v>0.4560701923076923</v>
      </c>
      <c r="H476" s="77">
        <v>0.42819160307848358</v>
      </c>
      <c r="I476" s="77">
        <v>0.574129987984213</v>
      </c>
      <c r="J476" s="43">
        <v>1</v>
      </c>
      <c r="K476" s="43" t="s">
        <v>298</v>
      </c>
      <c r="L476" s="43" t="s">
        <v>343</v>
      </c>
      <c r="M476" s="43" t="s">
        <v>299</v>
      </c>
      <c r="N476" s="43" t="s">
        <v>1181</v>
      </c>
      <c r="O476" s="43">
        <v>0</v>
      </c>
      <c r="P476" s="43" t="s">
        <v>344</v>
      </c>
      <c r="Q476" s="77">
        <v>-5.9856994254124787E-2</v>
      </c>
      <c r="R476" s="77">
        <v>0.56709886463448156</v>
      </c>
      <c r="S476" s="43">
        <v>346</v>
      </c>
      <c r="T476" s="53">
        <v>0.4325</v>
      </c>
      <c r="U476" s="58">
        <f t="shared" si="21"/>
        <v>0</v>
      </c>
      <c r="V476" s="78">
        <f t="shared" si="22"/>
        <v>0.50090766970365841</v>
      </c>
      <c r="W476" s="73" t="str">
        <f t="shared" si="23"/>
        <v>OK</v>
      </c>
    </row>
    <row r="477" spans="1:23">
      <c r="A477" s="42" t="s">
        <v>813</v>
      </c>
      <c r="B477" s="77">
        <v>223.5</v>
      </c>
      <c r="C477" s="77">
        <v>1.3942307692307692</v>
      </c>
      <c r="D477" s="77">
        <v>0.94230769230769229</v>
      </c>
      <c r="E477" s="77">
        <v>1.9038461538461537</v>
      </c>
      <c r="F477" s="77">
        <v>0.96830192307692309</v>
      </c>
      <c r="G477" s="77">
        <v>0.19451826923076923</v>
      </c>
      <c r="H477" s="77">
        <v>0.95079355236533647</v>
      </c>
      <c r="I477" s="77">
        <v>0.86449608362499164</v>
      </c>
      <c r="J477" s="43">
        <v>1</v>
      </c>
      <c r="K477" s="43" t="s">
        <v>286</v>
      </c>
      <c r="L477" s="43" t="s">
        <v>353</v>
      </c>
      <c r="M477" s="43" t="s">
        <v>290</v>
      </c>
      <c r="N477" s="43" t="s">
        <v>1182</v>
      </c>
      <c r="O477" s="43">
        <v>1</v>
      </c>
      <c r="P477" s="43" t="s">
        <v>350</v>
      </c>
      <c r="Q477" s="77">
        <v>5.482529541610579</v>
      </c>
      <c r="R477" s="77">
        <v>-1.4142187490157532</v>
      </c>
      <c r="S477" s="43">
        <v>223</v>
      </c>
      <c r="T477" s="53">
        <v>0.27875</v>
      </c>
      <c r="U477" s="58">
        <f t="shared" si="21"/>
        <v>1</v>
      </c>
      <c r="V477" s="78">
        <f t="shared" si="22"/>
        <v>0.88857635634420651</v>
      </c>
      <c r="W477" s="73" t="str">
        <f t="shared" si="23"/>
        <v>OK</v>
      </c>
    </row>
    <row r="478" spans="1:23">
      <c r="A478" s="42" t="s">
        <v>814</v>
      </c>
      <c r="B478" s="77">
        <v>166.5</v>
      </c>
      <c r="C478" s="77">
        <v>1.0384615384615385</v>
      </c>
      <c r="D478" s="77">
        <v>0.60576923076923073</v>
      </c>
      <c r="E478" s="77">
        <v>1.2980769230769231</v>
      </c>
      <c r="F478" s="77">
        <v>0.97383557692307687</v>
      </c>
      <c r="G478" s="77">
        <v>0.18225961538461541</v>
      </c>
      <c r="H478" s="77">
        <v>0.57429665550467213</v>
      </c>
      <c r="I478" s="77">
        <v>0.51834590700755012</v>
      </c>
      <c r="J478" s="43">
        <v>1</v>
      </c>
      <c r="K478" s="43" t="s">
        <v>286</v>
      </c>
      <c r="L478" s="43" t="s">
        <v>349</v>
      </c>
      <c r="M478" s="43" t="s">
        <v>285</v>
      </c>
      <c r="N478" s="43" t="s">
        <v>1179</v>
      </c>
      <c r="O478" s="43">
        <v>1</v>
      </c>
      <c r="P478" s="43" t="s">
        <v>350</v>
      </c>
      <c r="Q478" s="77">
        <v>1.5927032055117041</v>
      </c>
      <c r="R478" s="77">
        <v>-1.7596100032554698</v>
      </c>
      <c r="S478" s="43">
        <v>223</v>
      </c>
      <c r="T478" s="53">
        <v>0.27875</v>
      </c>
      <c r="U478" s="58">
        <f t="shared" si="21"/>
        <v>0</v>
      </c>
      <c r="V478" s="78">
        <f t="shared" si="22"/>
        <v>0.61837236323321365</v>
      </c>
      <c r="W478" s="73" t="str">
        <f t="shared" si="23"/>
        <v>OK</v>
      </c>
    </row>
    <row r="479" spans="1:23">
      <c r="A479" s="42" t="s">
        <v>815</v>
      </c>
      <c r="B479" s="77">
        <v>85.5</v>
      </c>
      <c r="C479" s="77">
        <v>0.61538461538461542</v>
      </c>
      <c r="D479" s="77">
        <v>0.32692307692307693</v>
      </c>
      <c r="E479" s="77">
        <v>1.125</v>
      </c>
      <c r="F479" s="77">
        <v>0.96885192307692303</v>
      </c>
      <c r="G479" s="77">
        <v>0.43656057692307687</v>
      </c>
      <c r="H479" s="77">
        <v>0.38804556161334547</v>
      </c>
      <c r="I479" s="77">
        <v>0.57669712491956249</v>
      </c>
      <c r="J479" s="43">
        <v>1</v>
      </c>
      <c r="K479" s="43" t="s">
        <v>298</v>
      </c>
      <c r="L479" s="43" t="s">
        <v>349</v>
      </c>
      <c r="M479" s="43" t="s">
        <v>299</v>
      </c>
      <c r="N479" s="43" t="s">
        <v>1181</v>
      </c>
      <c r="O479" s="43">
        <v>0</v>
      </c>
      <c r="P479" s="43" t="s">
        <v>344</v>
      </c>
      <c r="Q479" s="77">
        <v>-0.9312880455585647</v>
      </c>
      <c r="R479" s="77">
        <v>0.49113609837611266</v>
      </c>
      <c r="S479" s="43">
        <v>346</v>
      </c>
      <c r="T479" s="53">
        <v>0.4325</v>
      </c>
      <c r="U479" s="58">
        <f t="shared" si="21"/>
        <v>0</v>
      </c>
      <c r="V479" s="78">
        <f t="shared" si="22"/>
        <v>0.48848949597110497</v>
      </c>
      <c r="W479" s="73" t="str">
        <f t="shared" si="23"/>
        <v>OK</v>
      </c>
    </row>
    <row r="480" spans="1:23">
      <c r="A480" s="42" t="s">
        <v>816</v>
      </c>
      <c r="B480" s="77">
        <v>176.5</v>
      </c>
      <c r="C480" s="77">
        <v>1.1442307692307692</v>
      </c>
      <c r="D480" s="77">
        <v>0.47115384615384615</v>
      </c>
      <c r="E480" s="77">
        <v>0.93269230769230771</v>
      </c>
      <c r="F480" s="77">
        <v>0.9688230769230769</v>
      </c>
      <c r="G480" s="77">
        <v>0.18022788461538461</v>
      </c>
      <c r="H480" s="77">
        <v>0.76214518959453825</v>
      </c>
      <c r="I480" s="77">
        <v>0.428685014819007</v>
      </c>
      <c r="J480" s="43">
        <v>0</v>
      </c>
      <c r="K480" s="43" t="s">
        <v>286</v>
      </c>
      <c r="L480" s="43" t="s">
        <v>346</v>
      </c>
      <c r="M480" s="43" t="s">
        <v>285</v>
      </c>
      <c r="N480" s="43" t="s">
        <v>1182</v>
      </c>
      <c r="O480" s="43">
        <v>1</v>
      </c>
      <c r="P480" s="43" t="s">
        <v>350</v>
      </c>
      <c r="Q480" s="77">
        <v>1.3124474135772943</v>
      </c>
      <c r="R480" s="77">
        <v>-2.1434669540301026</v>
      </c>
      <c r="S480" s="43">
        <v>223</v>
      </c>
      <c r="T480" s="53">
        <v>0.27875</v>
      </c>
      <c r="U480" s="58">
        <f t="shared" si="21"/>
        <v>0</v>
      </c>
      <c r="V480" s="78">
        <f t="shared" si="22"/>
        <v>0.67651386860939811</v>
      </c>
      <c r="W480" s="73" t="str">
        <f t="shared" si="23"/>
        <v>CONSENT LIMIT</v>
      </c>
    </row>
    <row r="481" spans="1:23">
      <c r="A481" s="42" t="s">
        <v>817</v>
      </c>
      <c r="B481" s="77">
        <v>107.5</v>
      </c>
      <c r="C481" s="77">
        <v>0.72115384615384615</v>
      </c>
      <c r="D481" s="77">
        <v>0.27884615384615385</v>
      </c>
      <c r="E481" s="77">
        <v>0.91346153846153844</v>
      </c>
      <c r="F481" s="77">
        <v>0.96518942307692313</v>
      </c>
      <c r="G481" s="77">
        <v>0.28896153846153844</v>
      </c>
      <c r="H481" s="77">
        <v>0.40931725968044325</v>
      </c>
      <c r="I481" s="77">
        <v>0.44816524936695479</v>
      </c>
      <c r="J481" s="43">
        <v>1</v>
      </c>
      <c r="K481" s="43" t="s">
        <v>244</v>
      </c>
      <c r="L481" s="43" t="s">
        <v>343</v>
      </c>
      <c r="M481" s="43" t="s">
        <v>261</v>
      </c>
      <c r="N481" s="43" t="s">
        <v>1181</v>
      </c>
      <c r="O481" s="43">
        <v>0</v>
      </c>
      <c r="P481" s="43" t="s">
        <v>344</v>
      </c>
      <c r="Q481" s="77">
        <v>-1.0706416221448678</v>
      </c>
      <c r="R481" s="77">
        <v>-0.91866444788831103</v>
      </c>
      <c r="S481" s="43">
        <v>346</v>
      </c>
      <c r="T481" s="53">
        <v>0.4325</v>
      </c>
      <c r="U481" s="58">
        <f t="shared" si="21"/>
        <v>0</v>
      </c>
      <c r="V481" s="78">
        <f t="shared" si="22"/>
        <v>0.49640195705090129</v>
      </c>
      <c r="W481" s="73" t="str">
        <f t="shared" si="23"/>
        <v>OK</v>
      </c>
    </row>
    <row r="482" spans="1:23">
      <c r="A482" s="42" t="s">
        <v>818</v>
      </c>
      <c r="B482" s="77">
        <v>83.5</v>
      </c>
      <c r="C482" s="77">
        <v>0.77884615384615385</v>
      </c>
      <c r="D482" s="77">
        <v>0.44230769230769229</v>
      </c>
      <c r="E482" s="77">
        <v>1.4230769230769231</v>
      </c>
      <c r="F482" s="77">
        <v>0.97213846153846162</v>
      </c>
      <c r="G482" s="77">
        <v>0.29135288461538461</v>
      </c>
      <c r="H482" s="77">
        <v>0.2643893767330176</v>
      </c>
      <c r="I482" s="77">
        <v>0.61850364607227226</v>
      </c>
      <c r="J482" s="43">
        <v>1</v>
      </c>
      <c r="K482" s="43" t="s">
        <v>266</v>
      </c>
      <c r="L482" s="43" t="s">
        <v>353</v>
      </c>
      <c r="M482" s="43" t="s">
        <v>267</v>
      </c>
      <c r="N482" s="43" t="s">
        <v>1180</v>
      </c>
      <c r="O482" s="43">
        <v>0</v>
      </c>
      <c r="P482" s="43" t="s">
        <v>344</v>
      </c>
      <c r="Q482" s="77">
        <v>-0.21312207446577985</v>
      </c>
      <c r="R482" s="77">
        <v>-0.23550536449466788</v>
      </c>
      <c r="S482" s="43">
        <v>346</v>
      </c>
      <c r="T482" s="53">
        <v>0.4325</v>
      </c>
      <c r="U482" s="58">
        <f t="shared" si="21"/>
        <v>1</v>
      </c>
      <c r="V482" s="78">
        <f t="shared" si="22"/>
        <v>0.48168809219769343</v>
      </c>
      <c r="W482" s="73" t="str">
        <f t="shared" si="23"/>
        <v>OK</v>
      </c>
    </row>
    <row r="483" spans="1:23">
      <c r="A483" s="42" t="s">
        <v>819</v>
      </c>
      <c r="B483" s="77">
        <v>49</v>
      </c>
      <c r="C483" s="77">
        <v>0.64423076923076927</v>
      </c>
      <c r="D483" s="77">
        <v>0.29807692307692307</v>
      </c>
      <c r="E483" s="77">
        <v>0.73076923076923073</v>
      </c>
      <c r="F483" s="77">
        <v>0.97032211538461532</v>
      </c>
      <c r="G483" s="77">
        <v>0.61493076923076928</v>
      </c>
      <c r="H483" s="77">
        <v>0.24547331032446087</v>
      </c>
      <c r="I483" s="77">
        <v>0.39486649889415404</v>
      </c>
      <c r="J483" s="43">
        <v>1</v>
      </c>
      <c r="K483" s="43" t="s">
        <v>276</v>
      </c>
      <c r="L483" s="43" t="s">
        <v>349</v>
      </c>
      <c r="M483" s="43" t="s">
        <v>278</v>
      </c>
      <c r="N483" s="43" t="s">
        <v>1180</v>
      </c>
      <c r="O483" s="43">
        <v>2</v>
      </c>
      <c r="P483" s="43" t="s">
        <v>347</v>
      </c>
      <c r="Q483" s="77">
        <v>-2.4771703253448609</v>
      </c>
      <c r="R483" s="77">
        <v>1.6626610344989763</v>
      </c>
      <c r="S483" s="43">
        <v>231</v>
      </c>
      <c r="T483" s="53">
        <v>0.28875000000000001</v>
      </c>
      <c r="U483" s="58">
        <f t="shared" si="21"/>
        <v>0</v>
      </c>
      <c r="V483" s="78">
        <f t="shared" si="22"/>
        <v>0.32519024700656129</v>
      </c>
      <c r="W483" s="73" t="str">
        <f t="shared" si="23"/>
        <v>OK</v>
      </c>
    </row>
    <row r="484" spans="1:23">
      <c r="A484" s="42" t="s">
        <v>820</v>
      </c>
      <c r="B484" s="77">
        <v>165</v>
      </c>
      <c r="C484" s="77">
        <v>1.1923076923076923</v>
      </c>
      <c r="D484" s="77">
        <v>0.75</v>
      </c>
      <c r="E484" s="77">
        <v>1.6826923076923077</v>
      </c>
      <c r="F484" s="77">
        <v>0.97228846153846149</v>
      </c>
      <c r="G484" s="77">
        <v>0.60430096153846147</v>
      </c>
      <c r="H484" s="77">
        <v>0.80615013531529234</v>
      </c>
      <c r="I484" s="77">
        <v>0.79045449557897229</v>
      </c>
      <c r="J484" s="43">
        <v>1</v>
      </c>
      <c r="K484" s="43" t="s">
        <v>276</v>
      </c>
      <c r="L484" s="43" t="s">
        <v>349</v>
      </c>
      <c r="M484" s="43" t="s">
        <v>278</v>
      </c>
      <c r="N484" s="43" t="s">
        <v>1182</v>
      </c>
      <c r="O484" s="43">
        <v>1</v>
      </c>
      <c r="P484" s="43" t="s">
        <v>350</v>
      </c>
      <c r="Q484" s="77">
        <v>3.3813364869872631</v>
      </c>
      <c r="R484" s="77">
        <v>1.594247795173489</v>
      </c>
      <c r="S484" s="43">
        <v>223</v>
      </c>
      <c r="T484" s="53">
        <v>0.27875</v>
      </c>
      <c r="U484" s="58">
        <f t="shared" si="21"/>
        <v>1</v>
      </c>
      <c r="V484" s="78">
        <f t="shared" si="22"/>
        <v>0.69882866918095787</v>
      </c>
      <c r="W484" s="73" t="str">
        <f t="shared" si="23"/>
        <v>OK</v>
      </c>
    </row>
    <row r="485" spans="1:23">
      <c r="A485" s="42" t="s">
        <v>821</v>
      </c>
      <c r="B485" s="77">
        <v>111.5</v>
      </c>
      <c r="C485" s="77">
        <v>0.73076923076923073</v>
      </c>
      <c r="D485" s="77">
        <v>0.25</v>
      </c>
      <c r="E485" s="77">
        <v>0.66346153846153844</v>
      </c>
      <c r="F485" s="77">
        <v>0.97236057692307698</v>
      </c>
      <c r="G485" s="77">
        <v>0.18677884615384616</v>
      </c>
      <c r="H485" s="77">
        <v>0.3738496275871484</v>
      </c>
      <c r="I485" s="77">
        <v>0.28420829439120399</v>
      </c>
      <c r="J485" s="43">
        <v>1</v>
      </c>
      <c r="K485" s="43" t="s">
        <v>286</v>
      </c>
      <c r="L485" s="43" t="s">
        <v>353</v>
      </c>
      <c r="M485" s="43" t="s">
        <v>288</v>
      </c>
      <c r="N485" s="43" t="s">
        <v>1181</v>
      </c>
      <c r="O485" s="43">
        <v>2</v>
      </c>
      <c r="P485" s="43" t="s">
        <v>347</v>
      </c>
      <c r="Q485" s="77">
        <v>-1.7313814534655196</v>
      </c>
      <c r="R485" s="77">
        <v>-1.9148700471347015</v>
      </c>
      <c r="S485" s="43">
        <v>231</v>
      </c>
      <c r="T485" s="53">
        <v>0.28875000000000001</v>
      </c>
      <c r="U485" s="58">
        <f t="shared" si="21"/>
        <v>0</v>
      </c>
      <c r="V485" s="78">
        <f t="shared" si="22"/>
        <v>0.45680010919311642</v>
      </c>
      <c r="W485" s="73" t="str">
        <f t="shared" si="23"/>
        <v>OK</v>
      </c>
    </row>
    <row r="486" spans="1:23">
      <c r="A486" s="42" t="s">
        <v>822</v>
      </c>
      <c r="B486" s="77">
        <v>163</v>
      </c>
      <c r="C486" s="77">
        <v>1.2403846153846154</v>
      </c>
      <c r="D486" s="77">
        <v>0.81730769230769229</v>
      </c>
      <c r="E486" s="77">
        <v>1.6538461538461537</v>
      </c>
      <c r="F486" s="77">
        <v>0.97258076923076919</v>
      </c>
      <c r="G486" s="77">
        <v>0.45438269230769229</v>
      </c>
      <c r="H486" s="77">
        <v>0.75400880778654267</v>
      </c>
      <c r="I486" s="77">
        <v>0.8026561407555729</v>
      </c>
      <c r="J486" s="43">
        <v>0</v>
      </c>
      <c r="K486" s="43" t="s">
        <v>244</v>
      </c>
      <c r="L486" s="43" t="s">
        <v>349</v>
      </c>
      <c r="M486" s="43" t="s">
        <v>243</v>
      </c>
      <c r="N486" s="43" t="s">
        <v>1182</v>
      </c>
      <c r="O486" s="43">
        <v>1</v>
      </c>
      <c r="P486" s="43" t="s">
        <v>350</v>
      </c>
      <c r="Q486" s="77">
        <v>3.5158514233806399</v>
      </c>
      <c r="R486" s="77">
        <v>0.63482395646785184</v>
      </c>
      <c r="S486" s="43">
        <v>223</v>
      </c>
      <c r="T486" s="53">
        <v>0.27875</v>
      </c>
      <c r="U486" s="58">
        <f t="shared" si="21"/>
        <v>0</v>
      </c>
      <c r="V486" s="78">
        <f t="shared" si="22"/>
        <v>0.71650513265369298</v>
      </c>
      <c r="W486" s="73" t="str">
        <f t="shared" si="23"/>
        <v>CONSENT LIMIT</v>
      </c>
    </row>
    <row r="487" spans="1:23">
      <c r="A487" s="42" t="s">
        <v>823</v>
      </c>
      <c r="B487" s="77">
        <v>76</v>
      </c>
      <c r="C487" s="77">
        <v>0.39423076923076922</v>
      </c>
      <c r="D487" s="77">
        <v>0.13461538461538461</v>
      </c>
      <c r="E487" s="77">
        <v>0.5</v>
      </c>
      <c r="F487" s="77">
        <v>0.97363076923076919</v>
      </c>
      <c r="G487" s="77">
        <v>0.300425</v>
      </c>
      <c r="H487" s="77">
        <v>0.20170452332346803</v>
      </c>
      <c r="I487" s="77">
        <v>0.14690377850977065</v>
      </c>
      <c r="J487" s="43">
        <v>1</v>
      </c>
      <c r="K487" s="43" t="s">
        <v>312</v>
      </c>
      <c r="L487" s="43" t="s">
        <v>349</v>
      </c>
      <c r="M487" s="43" t="s">
        <v>315</v>
      </c>
      <c r="N487" s="43" t="s">
        <v>1180</v>
      </c>
      <c r="O487" s="43">
        <v>2</v>
      </c>
      <c r="P487" s="43" t="s">
        <v>347</v>
      </c>
      <c r="Q487" s="77">
        <v>-3.648735134579935</v>
      </c>
      <c r="R487" s="77">
        <v>-1.1199792080759581</v>
      </c>
      <c r="S487" s="43">
        <v>231</v>
      </c>
      <c r="T487" s="53">
        <v>0.28875000000000001</v>
      </c>
      <c r="U487" s="58">
        <f t="shared" si="21"/>
        <v>0</v>
      </c>
      <c r="V487" s="78">
        <f t="shared" si="22"/>
        <v>0.30973191904849184</v>
      </c>
      <c r="W487" s="73" t="str">
        <f t="shared" si="23"/>
        <v>OK</v>
      </c>
    </row>
    <row r="488" spans="1:23">
      <c r="A488" s="42" t="s">
        <v>824</v>
      </c>
      <c r="B488" s="77">
        <v>133</v>
      </c>
      <c r="C488" s="77">
        <v>1.2596153846153846</v>
      </c>
      <c r="D488" s="77">
        <v>0.70192307692307687</v>
      </c>
      <c r="E488" s="77">
        <v>1.4038461538461537</v>
      </c>
      <c r="F488" s="77">
        <v>0.97310384615384615</v>
      </c>
      <c r="G488" s="77">
        <v>0.66655769230769235</v>
      </c>
      <c r="H488" s="77">
        <v>0.6537344790160361</v>
      </c>
      <c r="I488" s="77">
        <v>0.69148329197915848</v>
      </c>
      <c r="J488" s="43">
        <v>1</v>
      </c>
      <c r="K488" s="43" t="s">
        <v>263</v>
      </c>
      <c r="L488" s="43" t="s">
        <v>346</v>
      </c>
      <c r="M488" s="43" t="s">
        <v>262</v>
      </c>
      <c r="N488" s="43" t="s">
        <v>1179</v>
      </c>
      <c r="O488" s="43">
        <v>1</v>
      </c>
      <c r="P488" s="43" t="s">
        <v>350</v>
      </c>
      <c r="Q488" s="77">
        <v>2.2263644390568098</v>
      </c>
      <c r="R488" s="77">
        <v>2.0685965282068302</v>
      </c>
      <c r="S488" s="43">
        <v>223</v>
      </c>
      <c r="T488" s="53">
        <v>0.27875</v>
      </c>
      <c r="U488" s="58">
        <f t="shared" si="21"/>
        <v>1</v>
      </c>
      <c r="V488" s="78">
        <f t="shared" si="22"/>
        <v>0.58498608007404074</v>
      </c>
      <c r="W488" s="73" t="str">
        <f t="shared" si="23"/>
        <v>OK</v>
      </c>
    </row>
    <row r="489" spans="1:23">
      <c r="A489" s="42" t="s">
        <v>825</v>
      </c>
      <c r="B489" s="77">
        <v>92</v>
      </c>
      <c r="C489" s="77">
        <v>0.76923076923076927</v>
      </c>
      <c r="D489" s="77">
        <v>0.26923076923076922</v>
      </c>
      <c r="E489" s="77">
        <v>0.82692307692307687</v>
      </c>
      <c r="F489" s="77">
        <v>0.97322596153846164</v>
      </c>
      <c r="G489" s="77">
        <v>0.14837884615384617</v>
      </c>
      <c r="H489" s="77">
        <v>0.3162332277492923</v>
      </c>
      <c r="I489" s="77">
        <v>0.33812663493548789</v>
      </c>
      <c r="J489" s="43">
        <v>1</v>
      </c>
      <c r="K489" s="43" t="s">
        <v>286</v>
      </c>
      <c r="L489" s="43" t="s">
        <v>369</v>
      </c>
      <c r="M489" s="43" t="s">
        <v>285</v>
      </c>
      <c r="N489" s="43" t="s">
        <v>1180</v>
      </c>
      <c r="O489" s="43">
        <v>2</v>
      </c>
      <c r="P489" s="43" t="s">
        <v>347</v>
      </c>
      <c r="Q489" s="77">
        <v>-1.6178752496443001</v>
      </c>
      <c r="R489" s="77">
        <v>-1.8640330494122819</v>
      </c>
      <c r="S489" s="43">
        <v>231</v>
      </c>
      <c r="T489" s="53">
        <v>0.28875000000000001</v>
      </c>
      <c r="U489" s="58">
        <f t="shared" si="21"/>
        <v>0</v>
      </c>
      <c r="V489" s="78">
        <f t="shared" si="22"/>
        <v>0.45664823142936634</v>
      </c>
      <c r="W489" s="73" t="str">
        <f t="shared" si="23"/>
        <v>OK</v>
      </c>
    </row>
    <row r="490" spans="1:23">
      <c r="A490" s="42" t="s">
        <v>826</v>
      </c>
      <c r="B490" s="77">
        <v>41.5</v>
      </c>
      <c r="C490" s="77">
        <v>0.35576923076923078</v>
      </c>
      <c r="D490" s="77">
        <v>0.18269230769230768</v>
      </c>
      <c r="E490" s="77">
        <v>0.99038461538461542</v>
      </c>
      <c r="F490" s="77">
        <v>0.94288749999999999</v>
      </c>
      <c r="G490" s="77">
        <v>0.626401923076923</v>
      </c>
      <c r="H490" s="77">
        <v>0.1372365854807234</v>
      </c>
      <c r="I490" s="77">
        <v>0.4995667919544482</v>
      </c>
      <c r="J490" s="43">
        <v>1</v>
      </c>
      <c r="K490" s="43" t="s">
        <v>273</v>
      </c>
      <c r="L490" s="43" t="s">
        <v>349</v>
      </c>
      <c r="M490" s="43" t="s">
        <v>274</v>
      </c>
      <c r="N490" s="43" t="s">
        <v>1180</v>
      </c>
      <c r="O490" s="43">
        <v>2</v>
      </c>
      <c r="P490" s="43" t="s">
        <v>347</v>
      </c>
      <c r="Q490" s="77">
        <v>-2.8983513236664775</v>
      </c>
      <c r="R490" s="77">
        <v>1.9355257948208517</v>
      </c>
      <c r="S490" s="43">
        <v>231</v>
      </c>
      <c r="T490" s="53">
        <v>0.28875000000000001</v>
      </c>
      <c r="U490" s="58">
        <f t="shared" si="21"/>
        <v>0</v>
      </c>
      <c r="V490" s="78">
        <f t="shared" si="22"/>
        <v>0.30502602028342929</v>
      </c>
      <c r="W490" s="73" t="str">
        <f t="shared" si="23"/>
        <v>OK</v>
      </c>
    </row>
    <row r="491" spans="1:23">
      <c r="A491" s="42" t="s">
        <v>827</v>
      </c>
      <c r="B491" s="77">
        <v>227</v>
      </c>
      <c r="C491" s="77">
        <v>1.4326923076923077</v>
      </c>
      <c r="D491" s="77">
        <v>0.77884615384615385</v>
      </c>
      <c r="E491" s="77">
        <v>1.6634615384615385</v>
      </c>
      <c r="F491" s="77">
        <v>0.97256442307692303</v>
      </c>
      <c r="G491" s="77">
        <v>0.13533269230769232</v>
      </c>
      <c r="H491" s="77">
        <v>0.84359753810780624</v>
      </c>
      <c r="I491" s="77">
        <v>0.78128574087456359</v>
      </c>
      <c r="J491" s="43">
        <v>1</v>
      </c>
      <c r="K491" s="43" t="s">
        <v>286</v>
      </c>
      <c r="L491" s="43" t="s">
        <v>353</v>
      </c>
      <c r="M491" s="43" t="s">
        <v>285</v>
      </c>
      <c r="N491" s="43" t="s">
        <v>1182</v>
      </c>
      <c r="O491" s="43">
        <v>1</v>
      </c>
      <c r="P491" s="43" t="s">
        <v>350</v>
      </c>
      <c r="Q491" s="77">
        <v>4.6094452169185018</v>
      </c>
      <c r="R491" s="77">
        <v>-2.094345019509873</v>
      </c>
      <c r="S491" s="43">
        <v>223</v>
      </c>
      <c r="T491" s="53">
        <v>0.27875</v>
      </c>
      <c r="U491" s="58">
        <f t="shared" si="21"/>
        <v>1</v>
      </c>
      <c r="V491" s="78">
        <f t="shared" si="22"/>
        <v>0.8301714413339587</v>
      </c>
      <c r="W491" s="73" t="str">
        <f t="shared" si="23"/>
        <v>OK</v>
      </c>
    </row>
    <row r="492" spans="1:23">
      <c r="A492" s="42" t="s">
        <v>828</v>
      </c>
      <c r="B492" s="77">
        <v>85</v>
      </c>
      <c r="C492" s="77">
        <v>0.5</v>
      </c>
      <c r="D492" s="77">
        <v>0.125</v>
      </c>
      <c r="E492" s="77">
        <v>0.66346153846153844</v>
      </c>
      <c r="F492" s="77">
        <v>0.97236442307692306</v>
      </c>
      <c r="G492" s="77">
        <v>0.47227596153846158</v>
      </c>
      <c r="H492" s="77">
        <v>0.2877138585889083</v>
      </c>
      <c r="I492" s="77">
        <v>0.23013365407903827</v>
      </c>
      <c r="J492" s="43">
        <v>1</v>
      </c>
      <c r="K492" s="43" t="s">
        <v>281</v>
      </c>
      <c r="L492" s="43" t="s">
        <v>349</v>
      </c>
      <c r="M492" s="43" t="s">
        <v>280</v>
      </c>
      <c r="N492" s="43" t="s">
        <v>1180</v>
      </c>
      <c r="O492" s="43">
        <v>2</v>
      </c>
      <c r="P492" s="43" t="s">
        <v>347</v>
      </c>
      <c r="Q492" s="77">
        <v>-2.9623423259817239</v>
      </c>
      <c r="R492" s="77">
        <v>0.1123427180489078</v>
      </c>
      <c r="S492" s="43">
        <v>231</v>
      </c>
      <c r="T492" s="53">
        <v>0.28875000000000001</v>
      </c>
      <c r="U492" s="58">
        <f t="shared" si="21"/>
        <v>0</v>
      </c>
      <c r="V492" s="78">
        <f t="shared" si="22"/>
        <v>0.33044234220410484</v>
      </c>
      <c r="W492" s="73" t="str">
        <f t="shared" si="23"/>
        <v>OK</v>
      </c>
    </row>
    <row r="493" spans="1:23">
      <c r="A493" s="42" t="s">
        <v>829</v>
      </c>
      <c r="B493" s="77">
        <v>66.5</v>
      </c>
      <c r="C493" s="77">
        <v>0.76923076923076927</v>
      </c>
      <c r="D493" s="77">
        <v>0.26923076923076922</v>
      </c>
      <c r="E493" s="77">
        <v>0.60576923076923073</v>
      </c>
      <c r="F493" s="77">
        <v>0.96866634615384606</v>
      </c>
      <c r="G493" s="77">
        <v>0.51599807692307698</v>
      </c>
      <c r="H493" s="77">
        <v>0.27486552481889315</v>
      </c>
      <c r="I493" s="77">
        <v>0.28299464932298596</v>
      </c>
      <c r="J493" s="43">
        <v>1</v>
      </c>
      <c r="K493" s="43" t="s">
        <v>276</v>
      </c>
      <c r="L493" s="43" t="s">
        <v>349</v>
      </c>
      <c r="M493" s="43" t="s">
        <v>275</v>
      </c>
      <c r="N493" s="43" t="s">
        <v>1180</v>
      </c>
      <c r="O493" s="43">
        <v>2</v>
      </c>
      <c r="P493" s="43" t="s">
        <v>347</v>
      </c>
      <c r="Q493" s="77">
        <v>-2.4590873215483664</v>
      </c>
      <c r="R493" s="77">
        <v>0.68449087056150437</v>
      </c>
      <c r="S493" s="43">
        <v>231</v>
      </c>
      <c r="T493" s="53">
        <v>0.28875000000000001</v>
      </c>
      <c r="U493" s="58">
        <f t="shared" si="21"/>
        <v>0</v>
      </c>
      <c r="V493" s="78">
        <f t="shared" si="22"/>
        <v>0.32958836173462847</v>
      </c>
      <c r="W493" s="73" t="str">
        <f t="shared" si="23"/>
        <v>OK</v>
      </c>
    </row>
    <row r="494" spans="1:23">
      <c r="A494" s="42" t="s">
        <v>830</v>
      </c>
      <c r="B494" s="77">
        <v>109</v>
      </c>
      <c r="C494" s="77">
        <v>1</v>
      </c>
      <c r="D494" s="77">
        <v>0.31730769230769229</v>
      </c>
      <c r="E494" s="77">
        <v>0.74038461538461542</v>
      </c>
      <c r="F494" s="77">
        <v>0.97010288461538452</v>
      </c>
      <c r="G494" s="77">
        <v>0.52388076923076921</v>
      </c>
      <c r="H494" s="77">
        <v>0.7216611921495365</v>
      </c>
      <c r="I494" s="77">
        <v>0.23404823784664919</v>
      </c>
      <c r="J494" s="43">
        <v>0</v>
      </c>
      <c r="K494" s="43" t="s">
        <v>312</v>
      </c>
      <c r="L494" s="43" t="s">
        <v>349</v>
      </c>
      <c r="M494" s="43" t="s">
        <v>313</v>
      </c>
      <c r="N494" s="43" t="s">
        <v>1182</v>
      </c>
      <c r="O494" s="43">
        <v>0</v>
      </c>
      <c r="P494" s="43" t="s">
        <v>344</v>
      </c>
      <c r="Q494" s="77">
        <v>-0.6994450366759376</v>
      </c>
      <c r="R494" s="77">
        <v>0.43198965517665044</v>
      </c>
      <c r="S494" s="43">
        <v>346</v>
      </c>
      <c r="T494" s="53">
        <v>0.4325</v>
      </c>
      <c r="U494" s="58">
        <f t="shared" si="21"/>
        <v>0</v>
      </c>
      <c r="V494" s="78">
        <f t="shared" si="22"/>
        <v>0.51399181551359385</v>
      </c>
      <c r="W494" s="73" t="str">
        <f t="shared" si="23"/>
        <v>OK</v>
      </c>
    </row>
    <row r="495" spans="1:23">
      <c r="A495" s="42" t="s">
        <v>831</v>
      </c>
      <c r="B495" s="77">
        <v>115</v>
      </c>
      <c r="C495" s="77">
        <v>1.3076923076923077</v>
      </c>
      <c r="D495" s="77">
        <v>0.74038461538461542</v>
      </c>
      <c r="E495" s="77">
        <v>1.5673076923076923</v>
      </c>
      <c r="F495" s="77">
        <v>0.9694625</v>
      </c>
      <c r="G495" s="77">
        <v>0.49217980769230774</v>
      </c>
      <c r="H495" s="77">
        <v>0.80745606627514421</v>
      </c>
      <c r="I495" s="77">
        <v>0.78717130175296957</v>
      </c>
      <c r="J495" s="43">
        <v>0</v>
      </c>
      <c r="K495" s="43" t="s">
        <v>263</v>
      </c>
      <c r="L495" s="43" t="s">
        <v>349</v>
      </c>
      <c r="M495" s="43" t="s">
        <v>264</v>
      </c>
      <c r="N495" s="43" t="s">
        <v>1182</v>
      </c>
      <c r="O495" s="43">
        <v>1</v>
      </c>
      <c r="P495" s="43" t="s">
        <v>350</v>
      </c>
      <c r="Q495" s="77">
        <v>2.939119732636887</v>
      </c>
      <c r="R495" s="77">
        <v>1.2503766562232055</v>
      </c>
      <c r="S495" s="43">
        <v>223</v>
      </c>
      <c r="T495" s="53">
        <v>0.27875</v>
      </c>
      <c r="U495" s="58">
        <f t="shared" si="21"/>
        <v>0</v>
      </c>
      <c r="V495" s="78">
        <f t="shared" si="22"/>
        <v>0.72646166842662874</v>
      </c>
      <c r="W495" s="73" t="str">
        <f t="shared" si="23"/>
        <v>CONSENT LIMIT</v>
      </c>
    </row>
    <row r="496" spans="1:23">
      <c r="A496" s="42" t="s">
        <v>832</v>
      </c>
      <c r="B496" s="77">
        <v>71</v>
      </c>
      <c r="C496" s="77">
        <v>0.44230769230769229</v>
      </c>
      <c r="D496" s="77">
        <v>0.17307692307692307</v>
      </c>
      <c r="E496" s="77">
        <v>0.67307692307692313</v>
      </c>
      <c r="F496" s="77">
        <v>0.96970192307692316</v>
      </c>
      <c r="G496" s="77">
        <v>0.33331730769230766</v>
      </c>
      <c r="H496" s="77">
        <v>0.19638922580518697</v>
      </c>
      <c r="I496" s="77">
        <v>0.32817667110744103</v>
      </c>
      <c r="J496" s="43">
        <v>1</v>
      </c>
      <c r="K496" s="43" t="s">
        <v>266</v>
      </c>
      <c r="L496" s="43" t="s">
        <v>349</v>
      </c>
      <c r="M496" s="43" t="s">
        <v>267</v>
      </c>
      <c r="N496" s="43" t="s">
        <v>1180</v>
      </c>
      <c r="O496" s="43">
        <v>2</v>
      </c>
      <c r="P496" s="43" t="s">
        <v>347</v>
      </c>
      <c r="Q496" s="77">
        <v>-3.0019840573846577</v>
      </c>
      <c r="R496" s="77">
        <v>-0.58980414204573806</v>
      </c>
      <c r="S496" s="43">
        <v>231</v>
      </c>
      <c r="T496" s="53">
        <v>0.28875000000000001</v>
      </c>
      <c r="U496" s="58">
        <f t="shared" si="21"/>
        <v>0</v>
      </c>
      <c r="V496" s="78">
        <f t="shared" si="22"/>
        <v>0.35349882602148952</v>
      </c>
      <c r="W496" s="73" t="str">
        <f t="shared" si="23"/>
        <v>OK</v>
      </c>
    </row>
    <row r="497" spans="1:23">
      <c r="A497" s="42" t="s">
        <v>833</v>
      </c>
      <c r="B497" s="77">
        <v>103</v>
      </c>
      <c r="C497" s="77">
        <v>0.82692307692307687</v>
      </c>
      <c r="D497" s="77">
        <v>0.35576923076923078</v>
      </c>
      <c r="E497" s="77">
        <v>1.0961538461538463</v>
      </c>
      <c r="F497" s="77">
        <v>0.97105480769230768</v>
      </c>
      <c r="G497" s="77">
        <v>0.51077692307692313</v>
      </c>
      <c r="H497" s="77">
        <v>0.44121433000288585</v>
      </c>
      <c r="I497" s="77">
        <v>0.56410428844514438</v>
      </c>
      <c r="J497" s="43">
        <v>0</v>
      </c>
      <c r="K497" s="43" t="s">
        <v>281</v>
      </c>
      <c r="L497" s="43" t="s">
        <v>353</v>
      </c>
      <c r="M497" s="43" t="s">
        <v>284</v>
      </c>
      <c r="N497" s="43" t="s">
        <v>1181</v>
      </c>
      <c r="O497" s="43">
        <v>0</v>
      </c>
      <c r="P497" s="43" t="s">
        <v>344</v>
      </c>
      <c r="Q497" s="77">
        <v>-0.37462162081034678</v>
      </c>
      <c r="R497" s="77">
        <v>0.84316871446088559</v>
      </c>
      <c r="S497" s="43">
        <v>346</v>
      </c>
      <c r="T497" s="53">
        <v>0.4325</v>
      </c>
      <c r="U497" s="58">
        <f t="shared" si="21"/>
        <v>0</v>
      </c>
      <c r="V497" s="78">
        <f t="shared" si="22"/>
        <v>0.49008350426561109</v>
      </c>
      <c r="W497" s="73" t="str">
        <f t="shared" si="23"/>
        <v>OK</v>
      </c>
    </row>
    <row r="498" spans="1:23">
      <c r="A498" s="42" t="s">
        <v>834</v>
      </c>
      <c r="B498" s="77">
        <v>59</v>
      </c>
      <c r="C498" s="77">
        <v>0.52884615384615385</v>
      </c>
      <c r="D498" s="77">
        <v>0.29807692307692307</v>
      </c>
      <c r="E498" s="77">
        <v>1.2115384615384615</v>
      </c>
      <c r="F498" s="77">
        <v>0.97129711538461538</v>
      </c>
      <c r="G498" s="77">
        <v>0.3394076923076923</v>
      </c>
      <c r="H498" s="77">
        <v>0.14450197214832849</v>
      </c>
      <c r="I498" s="77">
        <v>0.69973434589321137</v>
      </c>
      <c r="J498" s="43">
        <v>1</v>
      </c>
      <c r="K498" s="43" t="s">
        <v>244</v>
      </c>
      <c r="L498" s="43" t="s">
        <v>343</v>
      </c>
      <c r="M498" s="43" t="s">
        <v>257</v>
      </c>
      <c r="N498" s="43" t="s">
        <v>1180</v>
      </c>
      <c r="O498" s="43">
        <v>2</v>
      </c>
      <c r="P498" s="43" t="s">
        <v>347</v>
      </c>
      <c r="Q498" s="77">
        <v>-1.4517176028556245</v>
      </c>
      <c r="R498" s="77">
        <v>0.19841073984569665</v>
      </c>
      <c r="S498" s="43">
        <v>231</v>
      </c>
      <c r="T498" s="53">
        <v>0.28875000000000001</v>
      </c>
      <c r="U498" s="58">
        <f t="shared" si="21"/>
        <v>1</v>
      </c>
      <c r="V498" s="78">
        <f t="shared" si="22"/>
        <v>0.44009426815778818</v>
      </c>
      <c r="W498" s="73" t="str">
        <f t="shared" si="23"/>
        <v>OK</v>
      </c>
    </row>
    <row r="499" spans="1:23">
      <c r="A499" s="42" t="s">
        <v>835</v>
      </c>
      <c r="B499" s="77">
        <v>98.5</v>
      </c>
      <c r="C499" s="77">
        <v>0.75961538461538458</v>
      </c>
      <c r="D499" s="77">
        <v>0.26923076923076922</v>
      </c>
      <c r="E499" s="77">
        <v>0.90384615384615385</v>
      </c>
      <c r="F499" s="77">
        <v>0.97207788461538469</v>
      </c>
      <c r="G499" s="77">
        <v>0.48066346153846151</v>
      </c>
      <c r="H499" s="77">
        <v>0.42588274953539851</v>
      </c>
      <c r="I499" s="77">
        <v>0.47560744049113773</v>
      </c>
      <c r="J499" s="43">
        <v>1</v>
      </c>
      <c r="K499" s="43" t="s">
        <v>281</v>
      </c>
      <c r="L499" s="43" t="s">
        <v>343</v>
      </c>
      <c r="M499" s="43" t="s">
        <v>280</v>
      </c>
      <c r="N499" s="43" t="s">
        <v>1181</v>
      </c>
      <c r="O499" s="43">
        <v>0</v>
      </c>
      <c r="P499" s="43" t="s">
        <v>344</v>
      </c>
      <c r="Q499" s="77">
        <v>-1.1185650741895705</v>
      </c>
      <c r="R499" s="77">
        <v>0.47181601467193401</v>
      </c>
      <c r="S499" s="43">
        <v>346</v>
      </c>
      <c r="T499" s="53">
        <v>0.4325</v>
      </c>
      <c r="U499" s="58">
        <f t="shared" si="21"/>
        <v>0</v>
      </c>
      <c r="V499" s="78">
        <f t="shared" si="22"/>
        <v>0.46416360405365531</v>
      </c>
      <c r="W499" s="73" t="str">
        <f t="shared" si="23"/>
        <v>OK</v>
      </c>
    </row>
    <row r="500" spans="1:23">
      <c r="A500" s="42" t="s">
        <v>836</v>
      </c>
      <c r="B500" s="77">
        <v>153</v>
      </c>
      <c r="C500" s="77">
        <v>1.3173076923076923</v>
      </c>
      <c r="D500" s="77">
        <v>0.52884615384615385</v>
      </c>
      <c r="E500" s="77">
        <v>1.2596153846153846</v>
      </c>
      <c r="F500" s="77">
        <v>0.96975769230769227</v>
      </c>
      <c r="G500" s="77">
        <v>0.40908173076923077</v>
      </c>
      <c r="H500" s="77">
        <v>0.74221537232087131</v>
      </c>
      <c r="I500" s="77">
        <v>0.52327046870803617</v>
      </c>
      <c r="J500" s="43">
        <v>1</v>
      </c>
      <c r="K500" s="43" t="s">
        <v>244</v>
      </c>
      <c r="L500" s="43" t="s">
        <v>369</v>
      </c>
      <c r="M500" s="43" t="s">
        <v>261</v>
      </c>
      <c r="N500" s="43" t="s">
        <v>1182</v>
      </c>
      <c r="O500" s="43">
        <v>1</v>
      </c>
      <c r="P500" s="43" t="s">
        <v>350</v>
      </c>
      <c r="Q500" s="77">
        <v>1.9128835071077308</v>
      </c>
      <c r="R500" s="77">
        <v>-0.12033084201152497</v>
      </c>
      <c r="S500" s="43">
        <v>223</v>
      </c>
      <c r="T500" s="53">
        <v>0.27875</v>
      </c>
      <c r="U500" s="58">
        <f t="shared" si="21"/>
        <v>0</v>
      </c>
      <c r="V500" s="78">
        <f t="shared" si="22"/>
        <v>0.63870762546449522</v>
      </c>
      <c r="W500" s="73" t="str">
        <f t="shared" si="23"/>
        <v>OK</v>
      </c>
    </row>
    <row r="501" spans="1:23">
      <c r="A501" s="42" t="s">
        <v>837</v>
      </c>
      <c r="B501" s="77">
        <v>111</v>
      </c>
      <c r="C501" s="77">
        <v>0.96153846153846156</v>
      </c>
      <c r="D501" s="77">
        <v>0.48076923076923078</v>
      </c>
      <c r="E501" s="77">
        <v>0.95192307692307687</v>
      </c>
      <c r="F501" s="77">
        <v>0.97278509615384623</v>
      </c>
      <c r="G501" s="77">
        <v>0.49688269230769233</v>
      </c>
      <c r="H501" s="77">
        <v>0.64355013261343819</v>
      </c>
      <c r="I501" s="77">
        <v>0.38850486114874366</v>
      </c>
      <c r="J501" s="43">
        <v>1</v>
      </c>
      <c r="K501" s="43" t="s">
        <v>270</v>
      </c>
      <c r="L501" s="43" t="s">
        <v>343</v>
      </c>
      <c r="M501" s="43" t="s">
        <v>269</v>
      </c>
      <c r="N501" s="43" t="s">
        <v>1179</v>
      </c>
      <c r="O501" s="43">
        <v>0</v>
      </c>
      <c r="P501" s="43" t="s">
        <v>344</v>
      </c>
      <c r="Q501" s="77">
        <v>1.8403473385347008E-2</v>
      </c>
      <c r="R501" s="77">
        <v>0.52741591129294418</v>
      </c>
      <c r="S501" s="43">
        <v>346</v>
      </c>
      <c r="T501" s="53">
        <v>0.4325</v>
      </c>
      <c r="U501" s="58">
        <f t="shared" si="21"/>
        <v>0</v>
      </c>
      <c r="V501" s="78">
        <f t="shared" si="22"/>
        <v>0.53192834494374719</v>
      </c>
      <c r="W501" s="73" t="str">
        <f t="shared" si="23"/>
        <v>OK</v>
      </c>
    </row>
    <row r="502" spans="1:23">
      <c r="A502" s="42" t="s">
        <v>838</v>
      </c>
      <c r="B502" s="77">
        <v>192.5</v>
      </c>
      <c r="C502" s="77">
        <v>1.2788461538461537</v>
      </c>
      <c r="D502" s="77">
        <v>0.81730769230769229</v>
      </c>
      <c r="E502" s="77">
        <v>1.4711538461538463</v>
      </c>
      <c r="F502" s="77">
        <v>0.96466442307692313</v>
      </c>
      <c r="G502" s="77">
        <v>0.30198269230769231</v>
      </c>
      <c r="H502" s="77">
        <v>0.81364497235843247</v>
      </c>
      <c r="I502" s="77">
        <v>0.72542221058919631</v>
      </c>
      <c r="J502" s="43">
        <v>0</v>
      </c>
      <c r="K502" s="43" t="s">
        <v>244</v>
      </c>
      <c r="L502" s="43" t="s">
        <v>343</v>
      </c>
      <c r="M502" s="43" t="s">
        <v>261</v>
      </c>
      <c r="N502" s="43" t="s">
        <v>1182</v>
      </c>
      <c r="O502" s="43">
        <v>1</v>
      </c>
      <c r="P502" s="43" t="s">
        <v>350</v>
      </c>
      <c r="Q502" s="77">
        <v>3.6586173054292446</v>
      </c>
      <c r="R502" s="77">
        <v>-0.80122786653062505</v>
      </c>
      <c r="S502" s="43">
        <v>223</v>
      </c>
      <c r="T502" s="53">
        <v>0.27875</v>
      </c>
      <c r="U502" s="58">
        <f t="shared" si="21"/>
        <v>0</v>
      </c>
      <c r="V502" s="78">
        <f t="shared" si="22"/>
        <v>0.75827122766113042</v>
      </c>
      <c r="W502" s="73" t="str">
        <f t="shared" si="23"/>
        <v>CONSENT LIMIT</v>
      </c>
    </row>
    <row r="503" spans="1:23">
      <c r="A503" s="42" t="s">
        <v>839</v>
      </c>
      <c r="B503" s="77">
        <v>145</v>
      </c>
      <c r="C503" s="77">
        <v>1.0576923076923077</v>
      </c>
      <c r="D503" s="77">
        <v>0.58653846153846156</v>
      </c>
      <c r="E503" s="77">
        <v>1.2115384615384615</v>
      </c>
      <c r="F503" s="77">
        <v>0.97093557692307697</v>
      </c>
      <c r="G503" s="77">
        <v>5.9278846153846154E-2</v>
      </c>
      <c r="H503" s="77">
        <v>0.64752395304110755</v>
      </c>
      <c r="I503" s="77">
        <v>0.53456424716104023</v>
      </c>
      <c r="J503" s="43">
        <v>1</v>
      </c>
      <c r="K503" s="43" t="s">
        <v>286</v>
      </c>
      <c r="L503" s="43" t="s">
        <v>369</v>
      </c>
      <c r="M503" s="43" t="s">
        <v>293</v>
      </c>
      <c r="N503" s="43" t="s">
        <v>1179</v>
      </c>
      <c r="O503" s="43">
        <v>1</v>
      </c>
      <c r="P503" s="43" t="s">
        <v>350</v>
      </c>
      <c r="Q503" s="77">
        <v>1.4823162552242106</v>
      </c>
      <c r="R503" s="77">
        <v>-2.4155884838295418</v>
      </c>
      <c r="S503" s="43">
        <v>223</v>
      </c>
      <c r="T503" s="53">
        <v>0.27875</v>
      </c>
      <c r="U503" s="58">
        <f t="shared" si="21"/>
        <v>0</v>
      </c>
      <c r="V503" s="78">
        <f t="shared" si="22"/>
        <v>0.686935341478349</v>
      </c>
      <c r="W503" s="73" t="str">
        <f t="shared" si="23"/>
        <v>OK</v>
      </c>
    </row>
    <row r="504" spans="1:23">
      <c r="A504" s="42" t="s">
        <v>840</v>
      </c>
      <c r="B504" s="77">
        <v>86</v>
      </c>
      <c r="C504" s="77">
        <v>0.85576923076923073</v>
      </c>
      <c r="D504" s="77">
        <v>0.34615384615384615</v>
      </c>
      <c r="E504" s="77">
        <v>0.79807692307692313</v>
      </c>
      <c r="F504" s="77">
        <v>0.97162692307692311</v>
      </c>
      <c r="G504" s="77">
        <v>0.35092019230769228</v>
      </c>
      <c r="H504" s="77">
        <v>0.42373924464069646</v>
      </c>
      <c r="I504" s="77">
        <v>0.39587986131866365</v>
      </c>
      <c r="J504" s="43">
        <v>1</v>
      </c>
      <c r="K504" s="43" t="s">
        <v>295</v>
      </c>
      <c r="L504" s="43" t="s">
        <v>353</v>
      </c>
      <c r="M504" s="43" t="s">
        <v>296</v>
      </c>
      <c r="N504" s="43" t="s">
        <v>1181</v>
      </c>
      <c r="O504" s="43">
        <v>0</v>
      </c>
      <c r="P504" s="43" t="s">
        <v>344</v>
      </c>
      <c r="Q504" s="77">
        <v>-1.1859628944349401</v>
      </c>
      <c r="R504" s="77">
        <v>-0.36378129018129346</v>
      </c>
      <c r="S504" s="43">
        <v>346</v>
      </c>
      <c r="T504" s="53">
        <v>0.4325</v>
      </c>
      <c r="U504" s="58">
        <f t="shared" si="21"/>
        <v>0</v>
      </c>
      <c r="V504" s="78">
        <f t="shared" si="22"/>
        <v>0.47171657040698944</v>
      </c>
      <c r="W504" s="73" t="str">
        <f t="shared" si="23"/>
        <v>OK</v>
      </c>
    </row>
    <row r="505" spans="1:23">
      <c r="A505" s="42" t="s">
        <v>841</v>
      </c>
      <c r="B505" s="77">
        <v>66</v>
      </c>
      <c r="C505" s="77">
        <v>0.31730769230769229</v>
      </c>
      <c r="D505" s="77">
        <v>0.11538461538461539</v>
      </c>
      <c r="E505" s="77">
        <v>0.48076923076923078</v>
      </c>
      <c r="F505" s="77">
        <v>0.97165673076923076</v>
      </c>
      <c r="G505" s="77">
        <v>0.25255865384615384</v>
      </c>
      <c r="H505" s="77">
        <v>0.1614995150711484</v>
      </c>
      <c r="I505" s="77">
        <v>0.21134966285017945</v>
      </c>
      <c r="J505" s="43">
        <v>1</v>
      </c>
      <c r="K505" s="43" t="s">
        <v>312</v>
      </c>
      <c r="L505" s="43" t="s">
        <v>346</v>
      </c>
      <c r="M505" s="43" t="s">
        <v>315</v>
      </c>
      <c r="N505" s="43" t="s">
        <v>1180</v>
      </c>
      <c r="O505" s="43">
        <v>2</v>
      </c>
      <c r="P505" s="43" t="s">
        <v>347</v>
      </c>
      <c r="Q505" s="77">
        <v>-3.8525589845152575</v>
      </c>
      <c r="R505" s="77">
        <v>-1.3179183111622312</v>
      </c>
      <c r="S505" s="43">
        <v>231</v>
      </c>
      <c r="T505" s="53">
        <v>0.28875000000000001</v>
      </c>
      <c r="U505" s="58">
        <f t="shared" si="21"/>
        <v>0</v>
      </c>
      <c r="V505" s="78">
        <f t="shared" si="22"/>
        <v>0.32294001717553211</v>
      </c>
      <c r="W505" s="73" t="str">
        <f t="shared" si="23"/>
        <v>OK</v>
      </c>
    </row>
    <row r="506" spans="1:23">
      <c r="A506" s="42" t="s">
        <v>842</v>
      </c>
      <c r="B506" s="77">
        <v>83.5</v>
      </c>
      <c r="C506" s="77">
        <v>0.67307692307692313</v>
      </c>
      <c r="D506" s="77">
        <v>0.36538461538461536</v>
      </c>
      <c r="E506" s="77">
        <v>1</v>
      </c>
      <c r="F506" s="77">
        <v>0.96631153846153839</v>
      </c>
      <c r="G506" s="77">
        <v>0.47899519230769233</v>
      </c>
      <c r="H506" s="77">
        <v>0.35804291636777502</v>
      </c>
      <c r="I506" s="77">
        <v>0.55401047628351285</v>
      </c>
      <c r="J506" s="43">
        <v>0</v>
      </c>
      <c r="K506" s="43" t="s">
        <v>263</v>
      </c>
      <c r="L506" s="43" t="s">
        <v>346</v>
      </c>
      <c r="M506" s="43" t="s">
        <v>262</v>
      </c>
      <c r="N506" s="43" t="s">
        <v>1181</v>
      </c>
      <c r="O506" s="43">
        <v>0</v>
      </c>
      <c r="P506" s="43" t="s">
        <v>344</v>
      </c>
      <c r="Q506" s="77">
        <v>-1.0556068294617764</v>
      </c>
      <c r="R506" s="77">
        <v>0.73839691831887677</v>
      </c>
      <c r="S506" s="43">
        <v>346</v>
      </c>
      <c r="T506" s="53">
        <v>0.4325</v>
      </c>
      <c r="U506" s="58">
        <f t="shared" si="21"/>
        <v>0</v>
      </c>
      <c r="V506" s="78">
        <f t="shared" si="22"/>
        <v>0.45757365717362952</v>
      </c>
      <c r="W506" s="73" t="str">
        <f t="shared" si="23"/>
        <v>OK</v>
      </c>
    </row>
    <row r="507" spans="1:23">
      <c r="A507" s="42" t="s">
        <v>843</v>
      </c>
      <c r="B507" s="77">
        <v>86</v>
      </c>
      <c r="C507" s="77">
        <v>0.65384615384615385</v>
      </c>
      <c r="D507" s="77">
        <v>0.23076923076923078</v>
      </c>
      <c r="E507" s="77">
        <v>0.91346153846153844</v>
      </c>
      <c r="F507" s="77">
        <v>0.96923269230769238</v>
      </c>
      <c r="G507" s="77">
        <v>0.2472548076923077</v>
      </c>
      <c r="H507" s="77">
        <v>0.23195369775220084</v>
      </c>
      <c r="I507" s="77">
        <v>0.4831897450903328</v>
      </c>
      <c r="J507" s="43">
        <v>1</v>
      </c>
      <c r="K507" s="43" t="s">
        <v>312</v>
      </c>
      <c r="L507" s="43" t="s">
        <v>353</v>
      </c>
      <c r="M507" s="43" t="s">
        <v>314</v>
      </c>
      <c r="N507" s="43" t="s">
        <v>1180</v>
      </c>
      <c r="O507" s="43">
        <v>2</v>
      </c>
      <c r="P507" s="43" t="s">
        <v>347</v>
      </c>
      <c r="Q507" s="77">
        <v>-1.7276420271459034</v>
      </c>
      <c r="R507" s="77">
        <v>-1.0065166965281436</v>
      </c>
      <c r="S507" s="43">
        <v>231</v>
      </c>
      <c r="T507" s="53">
        <v>0.28875000000000001</v>
      </c>
      <c r="U507" s="58">
        <f t="shared" si="21"/>
        <v>0</v>
      </c>
      <c r="V507" s="78">
        <f t="shared" si="22"/>
        <v>0.43752238559251333</v>
      </c>
      <c r="W507" s="73" t="str">
        <f t="shared" si="23"/>
        <v>OK</v>
      </c>
    </row>
    <row r="508" spans="1:23">
      <c r="A508" s="42" t="s">
        <v>844</v>
      </c>
      <c r="B508" s="77">
        <v>71.5</v>
      </c>
      <c r="C508" s="77">
        <v>0.76923076923076927</v>
      </c>
      <c r="D508" s="77">
        <v>0.41346153846153844</v>
      </c>
      <c r="E508" s="77">
        <v>1.0865384615384615</v>
      </c>
      <c r="F508" s="77">
        <v>0.96897980769230763</v>
      </c>
      <c r="G508" s="77">
        <v>0.46584807692307695</v>
      </c>
      <c r="H508" s="77">
        <v>0.33610894283021525</v>
      </c>
      <c r="I508" s="77">
        <v>0.57806563596984217</v>
      </c>
      <c r="J508" s="43">
        <v>0</v>
      </c>
      <c r="K508" s="43" t="s">
        <v>281</v>
      </c>
      <c r="L508" s="43" t="s">
        <v>369</v>
      </c>
      <c r="M508" s="43" t="s">
        <v>282</v>
      </c>
      <c r="N508" s="43" t="s">
        <v>1181</v>
      </c>
      <c r="O508" s="43">
        <v>0</v>
      </c>
      <c r="P508" s="43" t="s">
        <v>344</v>
      </c>
      <c r="Q508" s="77">
        <v>-0.81876844683363292</v>
      </c>
      <c r="R508" s="77">
        <v>0.84878225909639415</v>
      </c>
      <c r="S508" s="43">
        <v>346</v>
      </c>
      <c r="T508" s="53">
        <v>0.4325</v>
      </c>
      <c r="U508" s="58">
        <f t="shared" si="21"/>
        <v>0</v>
      </c>
      <c r="V508" s="78">
        <f t="shared" si="22"/>
        <v>0.45820669583378026</v>
      </c>
      <c r="W508" s="73" t="str">
        <f t="shared" si="23"/>
        <v>OK</v>
      </c>
    </row>
    <row r="509" spans="1:23">
      <c r="A509" s="42" t="s">
        <v>845</v>
      </c>
      <c r="B509" s="77">
        <v>166.5</v>
      </c>
      <c r="C509" s="77">
        <v>1.2403846153846154</v>
      </c>
      <c r="D509" s="77">
        <v>0.74038461538461542</v>
      </c>
      <c r="E509" s="77">
        <v>1.5576923076923077</v>
      </c>
      <c r="F509" s="77">
        <v>0.96850576923076914</v>
      </c>
      <c r="G509" s="77">
        <v>0.25187019230769231</v>
      </c>
      <c r="H509" s="77">
        <v>0.76310015348913629</v>
      </c>
      <c r="I509" s="77">
        <v>0.73334445626739075</v>
      </c>
      <c r="J509" s="43">
        <v>1</v>
      </c>
      <c r="K509" s="43" t="s">
        <v>286</v>
      </c>
      <c r="L509" s="43" t="s">
        <v>349</v>
      </c>
      <c r="M509" s="43" t="s">
        <v>290</v>
      </c>
      <c r="N509" s="43" t="s">
        <v>1182</v>
      </c>
      <c r="O509" s="43">
        <v>1</v>
      </c>
      <c r="P509" s="43" t="s">
        <v>350</v>
      </c>
      <c r="Q509" s="77">
        <v>3.2335853467148574</v>
      </c>
      <c r="R509" s="77">
        <v>-0.89372315901714405</v>
      </c>
      <c r="S509" s="43">
        <v>223</v>
      </c>
      <c r="T509" s="53">
        <v>0.27875</v>
      </c>
      <c r="U509" s="58">
        <f t="shared" si="21"/>
        <v>1</v>
      </c>
      <c r="V509" s="78">
        <f t="shared" si="22"/>
        <v>0.75043085787340547</v>
      </c>
      <c r="W509" s="73" t="str">
        <f t="shared" si="23"/>
        <v>OK</v>
      </c>
    </row>
    <row r="510" spans="1:23">
      <c r="A510" s="42" t="s">
        <v>846</v>
      </c>
      <c r="B510" s="77">
        <v>144</v>
      </c>
      <c r="C510" s="77">
        <v>1.1730769230769231</v>
      </c>
      <c r="D510" s="77">
        <v>0.70192307692307687</v>
      </c>
      <c r="E510" s="77">
        <v>1.5865384615384615</v>
      </c>
      <c r="F510" s="77">
        <v>0.96674423076923077</v>
      </c>
      <c r="G510" s="77">
        <v>0.35984134615384611</v>
      </c>
      <c r="H510" s="77">
        <v>0.69229241312886103</v>
      </c>
      <c r="I510" s="77">
        <v>0.78699206003740496</v>
      </c>
      <c r="J510" s="43">
        <v>1</v>
      </c>
      <c r="K510" s="43" t="s">
        <v>244</v>
      </c>
      <c r="L510" s="43" t="s">
        <v>349</v>
      </c>
      <c r="M510" s="43" t="s">
        <v>257</v>
      </c>
      <c r="N510" s="43" t="s">
        <v>1182</v>
      </c>
      <c r="O510" s="43">
        <v>1</v>
      </c>
      <c r="P510" s="43" t="s">
        <v>350</v>
      </c>
      <c r="Q510" s="77">
        <v>2.8029148536742592</v>
      </c>
      <c r="R510" s="77">
        <v>7.1107023142228221E-2</v>
      </c>
      <c r="S510" s="43">
        <v>223</v>
      </c>
      <c r="T510" s="53">
        <v>0.27875</v>
      </c>
      <c r="U510" s="58">
        <f t="shared" si="21"/>
        <v>1</v>
      </c>
      <c r="V510" s="78">
        <f t="shared" si="22"/>
        <v>0.70766886738074741</v>
      </c>
      <c r="W510" s="73" t="str">
        <f t="shared" si="23"/>
        <v>OK</v>
      </c>
    </row>
    <row r="511" spans="1:23">
      <c r="A511" s="42" t="s">
        <v>847</v>
      </c>
      <c r="B511" s="77">
        <v>74</v>
      </c>
      <c r="C511" s="77">
        <v>0.69230769230769229</v>
      </c>
      <c r="D511" s="77">
        <v>0.26923076923076922</v>
      </c>
      <c r="E511" s="77">
        <v>0.83653846153846156</v>
      </c>
      <c r="F511" s="77">
        <v>0.97202403846153851</v>
      </c>
      <c r="G511" s="77">
        <v>0.6756461538461539</v>
      </c>
      <c r="H511" s="77">
        <v>0.39899796080293587</v>
      </c>
      <c r="I511" s="77">
        <v>0.38503965630809289</v>
      </c>
      <c r="J511" s="43">
        <v>1</v>
      </c>
      <c r="K511" s="43" t="s">
        <v>281</v>
      </c>
      <c r="L511" s="43" t="s">
        <v>349</v>
      </c>
      <c r="M511" s="43" t="s">
        <v>283</v>
      </c>
      <c r="N511" s="43" t="s">
        <v>1181</v>
      </c>
      <c r="O511" s="43">
        <v>2</v>
      </c>
      <c r="P511" s="43" t="s">
        <v>347</v>
      </c>
      <c r="Q511" s="77">
        <v>-1.8439742597252931</v>
      </c>
      <c r="R511" s="77">
        <v>1.8816577216390746</v>
      </c>
      <c r="S511" s="43">
        <v>231</v>
      </c>
      <c r="T511" s="53">
        <v>0.28875000000000001</v>
      </c>
      <c r="U511" s="58">
        <f t="shared" si="21"/>
        <v>0</v>
      </c>
      <c r="V511" s="78">
        <f t="shared" si="22"/>
        <v>0.37614944079221047</v>
      </c>
      <c r="W511" s="73" t="str">
        <f t="shared" si="23"/>
        <v>OK</v>
      </c>
    </row>
    <row r="512" spans="1:23">
      <c r="A512" s="42" t="s">
        <v>848</v>
      </c>
      <c r="B512" s="77">
        <v>62</v>
      </c>
      <c r="C512" s="77">
        <v>0.61538461538461542</v>
      </c>
      <c r="D512" s="77">
        <v>0.32692307692307693</v>
      </c>
      <c r="E512" s="77">
        <v>1.2596153846153846</v>
      </c>
      <c r="F512" s="77">
        <v>0.96695673076923083</v>
      </c>
      <c r="G512" s="77">
        <v>0.57686057692307691</v>
      </c>
      <c r="H512" s="77">
        <v>0.30031042095973365</v>
      </c>
      <c r="I512" s="77">
        <v>0.57680442884534577</v>
      </c>
      <c r="J512" s="43">
        <v>1</v>
      </c>
      <c r="K512" s="43" t="s">
        <v>263</v>
      </c>
      <c r="L512" s="43" t="s">
        <v>353</v>
      </c>
      <c r="M512" s="43" t="s">
        <v>264</v>
      </c>
      <c r="N512" s="43" t="s">
        <v>1180</v>
      </c>
      <c r="O512" s="43">
        <v>0</v>
      </c>
      <c r="P512" s="43" t="s">
        <v>344</v>
      </c>
      <c r="Q512" s="77">
        <v>-1.2178908506465846</v>
      </c>
      <c r="R512" s="77">
        <v>1.702138091743562</v>
      </c>
      <c r="S512" s="43">
        <v>346</v>
      </c>
      <c r="T512" s="53">
        <v>0.4325</v>
      </c>
      <c r="U512" s="58">
        <f t="shared" si="21"/>
        <v>0</v>
      </c>
      <c r="V512" s="78">
        <f t="shared" si="22"/>
        <v>0.41396587385471462</v>
      </c>
      <c r="W512" s="73" t="str">
        <f t="shared" si="23"/>
        <v>OK</v>
      </c>
    </row>
    <row r="513" spans="1:23">
      <c r="A513" s="42" t="s">
        <v>849</v>
      </c>
      <c r="B513" s="77">
        <v>110</v>
      </c>
      <c r="C513" s="77">
        <v>0.78846153846153844</v>
      </c>
      <c r="D513" s="77">
        <v>0.27884615384615385</v>
      </c>
      <c r="E513" s="77">
        <v>0.625</v>
      </c>
      <c r="F513" s="77">
        <v>0.97273173076923081</v>
      </c>
      <c r="G513" s="77">
        <v>0.40718076923076924</v>
      </c>
      <c r="H513" s="77">
        <v>0.51222764112058206</v>
      </c>
      <c r="I513" s="77">
        <v>0.31614920243939659</v>
      </c>
      <c r="J513" s="43">
        <v>1</v>
      </c>
      <c r="K513" s="43" t="s">
        <v>303</v>
      </c>
      <c r="L513" s="43" t="s">
        <v>349</v>
      </c>
      <c r="M513" s="43" t="s">
        <v>306</v>
      </c>
      <c r="N513" s="43" t="s">
        <v>1179</v>
      </c>
      <c r="O513" s="43">
        <v>2</v>
      </c>
      <c r="P513" s="43" t="s">
        <v>347</v>
      </c>
      <c r="Q513" s="77">
        <v>-1.4064444552473958</v>
      </c>
      <c r="R513" s="77">
        <v>-0.38494660879844161</v>
      </c>
      <c r="S513" s="43">
        <v>231</v>
      </c>
      <c r="T513" s="53">
        <v>0.28875000000000001</v>
      </c>
      <c r="U513" s="58">
        <f t="shared" si="21"/>
        <v>0</v>
      </c>
      <c r="V513" s="78">
        <f t="shared" si="22"/>
        <v>0.47355200692838861</v>
      </c>
      <c r="W513" s="73" t="str">
        <f t="shared" si="23"/>
        <v>OK</v>
      </c>
    </row>
    <row r="514" spans="1:23">
      <c r="A514" s="42" t="s">
        <v>850</v>
      </c>
      <c r="B514" s="77">
        <v>107</v>
      </c>
      <c r="C514" s="77">
        <v>1.0673076923076923</v>
      </c>
      <c r="D514" s="77">
        <v>0.43269230769230771</v>
      </c>
      <c r="E514" s="77">
        <v>1.2307692307692308</v>
      </c>
      <c r="F514" s="77">
        <v>0.97093076923076915</v>
      </c>
      <c r="G514" s="77">
        <v>0.62101923076923071</v>
      </c>
      <c r="H514" s="77">
        <v>0.64160844540813522</v>
      </c>
      <c r="I514" s="77">
        <v>0.49413079796080916</v>
      </c>
      <c r="J514" s="43">
        <v>1</v>
      </c>
      <c r="K514" s="43" t="s">
        <v>281</v>
      </c>
      <c r="L514" s="43" t="s">
        <v>349</v>
      </c>
      <c r="M514" s="43" t="s">
        <v>283</v>
      </c>
      <c r="N514" s="43" t="s">
        <v>1179</v>
      </c>
      <c r="O514" s="43">
        <v>0</v>
      </c>
      <c r="P514" s="43" t="s">
        <v>344</v>
      </c>
      <c r="Q514" s="77">
        <v>0.53466252044691409</v>
      </c>
      <c r="R514" s="77">
        <v>1.6094519082285834</v>
      </c>
      <c r="S514" s="43">
        <v>346</v>
      </c>
      <c r="T514" s="53">
        <v>0.4325</v>
      </c>
      <c r="U514" s="58">
        <f t="shared" si="21"/>
        <v>0</v>
      </c>
      <c r="V514" s="78">
        <f t="shared" si="22"/>
        <v>0.53170823212959595</v>
      </c>
      <c r="W514" s="73" t="str">
        <f t="shared" si="23"/>
        <v>OK</v>
      </c>
    </row>
    <row r="515" spans="1:23">
      <c r="A515" s="42" t="s">
        <v>851</v>
      </c>
      <c r="B515" s="77">
        <v>69.5</v>
      </c>
      <c r="C515" s="77">
        <v>0.59615384615384615</v>
      </c>
      <c r="D515" s="77">
        <v>0.32692307692307693</v>
      </c>
      <c r="E515" s="77">
        <v>1.0769230769230769</v>
      </c>
      <c r="F515" s="77">
        <v>0.96923750000000009</v>
      </c>
      <c r="G515" s="77">
        <v>0.52390480769230774</v>
      </c>
      <c r="H515" s="77">
        <v>0.25723094621249842</v>
      </c>
      <c r="I515" s="77">
        <v>0.48816932970305882</v>
      </c>
      <c r="J515" s="43">
        <v>1</v>
      </c>
      <c r="K515" s="43" t="s">
        <v>270</v>
      </c>
      <c r="L515" s="43" t="s">
        <v>349</v>
      </c>
      <c r="M515" s="43" t="s">
        <v>271</v>
      </c>
      <c r="N515" s="43" t="s">
        <v>1180</v>
      </c>
      <c r="O515" s="43">
        <v>2</v>
      </c>
      <c r="P515" s="43" t="s">
        <v>347</v>
      </c>
      <c r="Q515" s="77">
        <v>-1.6302078005980938</v>
      </c>
      <c r="R515" s="77">
        <v>1.1119129299814481</v>
      </c>
      <c r="S515" s="43">
        <v>231</v>
      </c>
      <c r="T515" s="53">
        <v>0.28875000000000001</v>
      </c>
      <c r="U515" s="58">
        <f t="shared" si="21"/>
        <v>0</v>
      </c>
      <c r="V515" s="78">
        <f t="shared" si="22"/>
        <v>0.38122852278346497</v>
      </c>
      <c r="W515" s="73" t="str">
        <f t="shared" si="23"/>
        <v>OK</v>
      </c>
    </row>
    <row r="516" spans="1:23">
      <c r="A516" s="42" t="s">
        <v>852</v>
      </c>
      <c r="B516" s="77">
        <v>197</v>
      </c>
      <c r="C516" s="77">
        <v>1.2403846153846154</v>
      </c>
      <c r="D516" s="77">
        <v>0.58653846153846156</v>
      </c>
      <c r="E516" s="77">
        <v>1.1442307692307692</v>
      </c>
      <c r="F516" s="77">
        <v>0.96643461538461528</v>
      </c>
      <c r="G516" s="77">
        <v>0.44571153846153844</v>
      </c>
      <c r="H516" s="77">
        <v>0.86474695356081521</v>
      </c>
      <c r="I516" s="77">
        <v>0.51734170666061741</v>
      </c>
      <c r="J516" s="43">
        <v>1</v>
      </c>
      <c r="K516" s="43" t="s">
        <v>312</v>
      </c>
      <c r="L516" s="43" t="s">
        <v>343</v>
      </c>
      <c r="M516" s="43" t="s">
        <v>311</v>
      </c>
      <c r="N516" s="43" t="s">
        <v>1182</v>
      </c>
      <c r="O516" s="43">
        <v>1</v>
      </c>
      <c r="P516" s="43" t="s">
        <v>350</v>
      </c>
      <c r="Q516" s="77">
        <v>2.4152672023772617</v>
      </c>
      <c r="R516" s="77">
        <v>-0.3098453471215265</v>
      </c>
      <c r="S516" s="43">
        <v>223</v>
      </c>
      <c r="T516" s="53">
        <v>0.27875</v>
      </c>
      <c r="U516" s="58">
        <f t="shared" si="21"/>
        <v>0</v>
      </c>
      <c r="V516" s="78">
        <f t="shared" si="22"/>
        <v>0.68291075648516752</v>
      </c>
      <c r="W516" s="73" t="str">
        <f t="shared" si="23"/>
        <v>OK</v>
      </c>
    </row>
    <row r="517" spans="1:23">
      <c r="A517" s="42" t="s">
        <v>853</v>
      </c>
      <c r="B517" s="77">
        <v>61</v>
      </c>
      <c r="C517" s="77">
        <v>0.63461538461538458</v>
      </c>
      <c r="D517" s="77">
        <v>0.14423076923076922</v>
      </c>
      <c r="E517" s="77">
        <v>0.70192307692307687</v>
      </c>
      <c r="F517" s="77">
        <v>0.97321730769230774</v>
      </c>
      <c r="G517" s="77">
        <v>0.38955096153846153</v>
      </c>
      <c r="H517" s="77">
        <v>0.20127266941026692</v>
      </c>
      <c r="I517" s="77">
        <v>0.2241962593841586</v>
      </c>
      <c r="J517" s="43">
        <v>1</v>
      </c>
      <c r="K517" s="43" t="s">
        <v>298</v>
      </c>
      <c r="L517" s="43" t="s">
        <v>369</v>
      </c>
      <c r="M517" s="43" t="s">
        <v>299</v>
      </c>
      <c r="N517" s="43" t="s">
        <v>1180</v>
      </c>
      <c r="O517" s="43">
        <v>2</v>
      </c>
      <c r="P517" s="43" t="s">
        <v>347</v>
      </c>
      <c r="Q517" s="77">
        <v>-3.0581116586418644</v>
      </c>
      <c r="R517" s="77">
        <v>-0.19485556111846516</v>
      </c>
      <c r="S517" s="43">
        <v>231</v>
      </c>
      <c r="T517" s="53">
        <v>0.28875000000000001</v>
      </c>
      <c r="U517" s="58">
        <f t="shared" si="21"/>
        <v>0</v>
      </c>
      <c r="V517" s="78">
        <f t="shared" si="22"/>
        <v>0.31044383866525227</v>
      </c>
      <c r="W517" s="73" t="str">
        <f t="shared" si="23"/>
        <v>OK</v>
      </c>
    </row>
    <row r="518" spans="1:23">
      <c r="A518" s="42" t="s">
        <v>854</v>
      </c>
      <c r="B518" s="77">
        <v>78.5</v>
      </c>
      <c r="C518" s="77">
        <v>0.79807692307692313</v>
      </c>
      <c r="D518" s="77">
        <v>0.45192307692307693</v>
      </c>
      <c r="E518" s="77">
        <v>1.1634615384615385</v>
      </c>
      <c r="F518" s="77">
        <v>0.97184423076923077</v>
      </c>
      <c r="G518" s="77">
        <v>0.38965096153846152</v>
      </c>
      <c r="H518" s="77">
        <v>0.33338373407714617</v>
      </c>
      <c r="I518" s="77">
        <v>0.59312506504435225</v>
      </c>
      <c r="J518" s="43">
        <v>0</v>
      </c>
      <c r="K518" s="43" t="s">
        <v>263</v>
      </c>
      <c r="L518" s="43" t="s">
        <v>353</v>
      </c>
      <c r="M518" s="43" t="s">
        <v>262</v>
      </c>
      <c r="N518" s="43" t="s">
        <v>1180</v>
      </c>
      <c r="O518" s="43">
        <v>0</v>
      </c>
      <c r="P518" s="43" t="s">
        <v>344</v>
      </c>
      <c r="Q518" s="77">
        <v>-0.48381855195331974</v>
      </c>
      <c r="R518" s="77">
        <v>0.34045318957987203</v>
      </c>
      <c r="S518" s="43">
        <v>346</v>
      </c>
      <c r="T518" s="53">
        <v>0.4325</v>
      </c>
      <c r="U518" s="58">
        <f t="shared" si="21"/>
        <v>0</v>
      </c>
      <c r="V518" s="78">
        <f t="shared" si="22"/>
        <v>0.48054745946340605</v>
      </c>
      <c r="W518" s="73" t="str">
        <f t="shared" si="23"/>
        <v>OK</v>
      </c>
    </row>
    <row r="519" spans="1:23">
      <c r="A519" s="42" t="s">
        <v>855</v>
      </c>
      <c r="B519" s="77">
        <v>149.5</v>
      </c>
      <c r="C519" s="77">
        <v>1.3076923076923077</v>
      </c>
      <c r="D519" s="77">
        <v>0.90384615384615385</v>
      </c>
      <c r="E519" s="77">
        <v>1.7307692307692308</v>
      </c>
      <c r="F519" s="77">
        <v>0.9720192307692308</v>
      </c>
      <c r="G519" s="77">
        <v>0.50284807692307687</v>
      </c>
      <c r="H519" s="77">
        <v>0.87352143836196394</v>
      </c>
      <c r="I519" s="77">
        <v>1</v>
      </c>
      <c r="J519" s="43">
        <v>1</v>
      </c>
      <c r="K519" s="43" t="s">
        <v>298</v>
      </c>
      <c r="L519" s="43" t="s">
        <v>349</v>
      </c>
      <c r="M519" s="43" t="s">
        <v>297</v>
      </c>
      <c r="N519" s="43" t="s">
        <v>1182</v>
      </c>
      <c r="O519" s="43">
        <v>1</v>
      </c>
      <c r="P519" s="43" t="s">
        <v>350</v>
      </c>
      <c r="Q519" s="77">
        <v>4.3499567913796771</v>
      </c>
      <c r="R519" s="77">
        <v>1.3465382573148839</v>
      </c>
      <c r="S519" s="43">
        <v>223</v>
      </c>
      <c r="T519" s="53">
        <v>0.27875</v>
      </c>
      <c r="U519" s="58">
        <f t="shared" si="21"/>
        <v>1</v>
      </c>
      <c r="V519" s="78">
        <f t="shared" si="22"/>
        <v>0.81737262803211452</v>
      </c>
      <c r="W519" s="73" t="str">
        <f t="shared" si="23"/>
        <v>OK</v>
      </c>
    </row>
    <row r="520" spans="1:23">
      <c r="A520" s="42" t="s">
        <v>856</v>
      </c>
      <c r="B520" s="77">
        <v>147.5</v>
      </c>
      <c r="C520" s="77">
        <v>1.25</v>
      </c>
      <c r="D520" s="77">
        <v>0.67307692307692313</v>
      </c>
      <c r="E520" s="77">
        <v>1.3269230769230769</v>
      </c>
      <c r="F520" s="77">
        <v>0.94498942307692302</v>
      </c>
      <c r="G520" s="77">
        <v>0.66005961538461533</v>
      </c>
      <c r="H520" s="77">
        <v>0.76660811006483109</v>
      </c>
      <c r="I520" s="77">
        <v>0.55615002387439005</v>
      </c>
      <c r="J520" s="43">
        <v>0</v>
      </c>
      <c r="K520" s="43" t="s">
        <v>273</v>
      </c>
      <c r="L520" s="43" t="s">
        <v>346</v>
      </c>
      <c r="M520" s="43" t="s">
        <v>272</v>
      </c>
      <c r="N520" s="43" t="s">
        <v>1182</v>
      </c>
      <c r="O520" s="43">
        <v>1</v>
      </c>
      <c r="P520" s="43" t="s">
        <v>350</v>
      </c>
      <c r="Q520" s="77">
        <v>2.1493403639925468</v>
      </c>
      <c r="R520" s="77">
        <v>1.7273441180140336</v>
      </c>
      <c r="S520" s="43">
        <v>223</v>
      </c>
      <c r="T520" s="53">
        <v>0.27875</v>
      </c>
      <c r="U520" s="58">
        <f t="shared" si="21"/>
        <v>0</v>
      </c>
      <c r="V520" s="78">
        <f t="shared" si="22"/>
        <v>0.59680375284533715</v>
      </c>
      <c r="W520" s="73" t="str">
        <f t="shared" si="23"/>
        <v>CONSENT LIMIT</v>
      </c>
    </row>
    <row r="521" spans="1:23">
      <c r="A521" s="42" t="s">
        <v>857</v>
      </c>
      <c r="B521" s="77">
        <v>142.5</v>
      </c>
      <c r="C521" s="77">
        <v>1.125</v>
      </c>
      <c r="D521" s="77">
        <v>0.72115384615384615</v>
      </c>
      <c r="E521" s="77">
        <v>1.6634615384615385</v>
      </c>
      <c r="F521" s="77">
        <v>0.97180288461538455</v>
      </c>
      <c r="G521" s="77">
        <v>0.18856923076923077</v>
      </c>
      <c r="H521" s="77">
        <v>0.55489691058954749</v>
      </c>
      <c r="I521" s="77">
        <v>0.76970523546556935</v>
      </c>
      <c r="J521" s="43">
        <v>1</v>
      </c>
      <c r="K521" s="43" t="s">
        <v>286</v>
      </c>
      <c r="L521" s="43" t="s">
        <v>349</v>
      </c>
      <c r="M521" s="43" t="s">
        <v>288</v>
      </c>
      <c r="N521" s="43" t="s">
        <v>1179</v>
      </c>
      <c r="O521" s="43">
        <v>1</v>
      </c>
      <c r="P521" s="43" t="s">
        <v>350</v>
      </c>
      <c r="Q521" s="77">
        <v>2.6187692241499017</v>
      </c>
      <c r="R521" s="77">
        <v>-1.0504567214059253</v>
      </c>
      <c r="S521" s="43">
        <v>223</v>
      </c>
      <c r="T521" s="53">
        <v>0.27875</v>
      </c>
      <c r="U521" s="58">
        <f t="shared" si="21"/>
        <v>1</v>
      </c>
      <c r="V521" s="78">
        <f t="shared" si="22"/>
        <v>0.68347287271265955</v>
      </c>
      <c r="W521" s="73" t="str">
        <f t="shared" si="23"/>
        <v>OK</v>
      </c>
    </row>
    <row r="522" spans="1:23">
      <c r="A522" s="42" t="s">
        <v>858</v>
      </c>
      <c r="B522" s="77">
        <v>110.5</v>
      </c>
      <c r="C522" s="77">
        <v>0.75961538461538458</v>
      </c>
      <c r="D522" s="77">
        <v>0.29807692307692307</v>
      </c>
      <c r="E522" s="77">
        <v>1.0576923076923077</v>
      </c>
      <c r="F522" s="77">
        <v>0.97084999999999999</v>
      </c>
      <c r="G522" s="77">
        <v>0.29784711538461539</v>
      </c>
      <c r="H522" s="77">
        <v>0.37537702132394751</v>
      </c>
      <c r="I522" s="77">
        <v>0.48868197443599937</v>
      </c>
      <c r="J522" s="43">
        <v>1</v>
      </c>
      <c r="K522" s="43" t="s">
        <v>308</v>
      </c>
      <c r="L522" s="43" t="s">
        <v>353</v>
      </c>
      <c r="M522" s="43" t="s">
        <v>309</v>
      </c>
      <c r="N522" s="43" t="s">
        <v>1181</v>
      </c>
      <c r="O522" s="43">
        <v>0</v>
      </c>
      <c r="P522" s="43" t="s">
        <v>344</v>
      </c>
      <c r="Q522" s="77">
        <v>-0.75832463724287713</v>
      </c>
      <c r="R522" s="77">
        <v>-0.77460837240047664</v>
      </c>
      <c r="S522" s="43">
        <v>346</v>
      </c>
      <c r="T522" s="53">
        <v>0.4325</v>
      </c>
      <c r="U522" s="58">
        <f t="shared" si="21"/>
        <v>0</v>
      </c>
      <c r="V522" s="78">
        <f t="shared" si="22"/>
        <v>0.49106247308042233</v>
      </c>
      <c r="W522" s="73" t="str">
        <f t="shared" si="23"/>
        <v>OK</v>
      </c>
    </row>
    <row r="523" spans="1:23">
      <c r="A523" s="42" t="s">
        <v>859</v>
      </c>
      <c r="B523" s="77">
        <v>72.5</v>
      </c>
      <c r="C523" s="77">
        <v>0.49038461538461536</v>
      </c>
      <c r="D523" s="77">
        <v>0.15384615384615385</v>
      </c>
      <c r="E523" s="77">
        <v>0.45192307692307693</v>
      </c>
      <c r="F523" s="77">
        <v>0.9673298076923077</v>
      </c>
      <c r="G523" s="77">
        <v>0.46879038461538458</v>
      </c>
      <c r="H523" s="77">
        <v>0.4034053855035456</v>
      </c>
      <c r="I523" s="77">
        <v>0.12979185959296069</v>
      </c>
      <c r="J523" s="43">
        <v>1</v>
      </c>
      <c r="K523" s="43" t="s">
        <v>276</v>
      </c>
      <c r="L523" s="43" t="s">
        <v>353</v>
      </c>
      <c r="M523" s="43" t="s">
        <v>279</v>
      </c>
      <c r="N523" s="43" t="s">
        <v>1181</v>
      </c>
      <c r="O523" s="43">
        <v>2</v>
      </c>
      <c r="P523" s="43" t="s">
        <v>347</v>
      </c>
      <c r="Q523" s="77">
        <v>-3.2767913233878661</v>
      </c>
      <c r="R523" s="77">
        <v>3.2775736096357921E-2</v>
      </c>
      <c r="S523" s="43">
        <v>231</v>
      </c>
      <c r="T523" s="53">
        <v>0.28875000000000001</v>
      </c>
      <c r="U523" s="58">
        <f t="shared" si="21"/>
        <v>0</v>
      </c>
      <c r="V523" s="78">
        <f t="shared" si="22"/>
        <v>0.35327238520063753</v>
      </c>
      <c r="W523" s="73" t="str">
        <f t="shared" si="23"/>
        <v>OK</v>
      </c>
    </row>
    <row r="524" spans="1:23">
      <c r="A524" s="42" t="s">
        <v>860</v>
      </c>
      <c r="B524" s="77">
        <v>98.5</v>
      </c>
      <c r="C524" s="77">
        <v>0.89423076923076927</v>
      </c>
      <c r="D524" s="77">
        <v>0.33653846153846156</v>
      </c>
      <c r="E524" s="77">
        <v>0.81730769230769229</v>
      </c>
      <c r="F524" s="77">
        <v>0.97215769230769233</v>
      </c>
      <c r="G524" s="77">
        <v>0.48175288461538462</v>
      </c>
      <c r="H524" s="77">
        <v>0.63080563471294782</v>
      </c>
      <c r="I524" s="77">
        <v>0.38820189516816161</v>
      </c>
      <c r="J524" s="43">
        <v>0</v>
      </c>
      <c r="K524" s="43" t="s">
        <v>281</v>
      </c>
      <c r="L524" s="43" t="s">
        <v>353</v>
      </c>
      <c r="M524" s="43" t="s">
        <v>280</v>
      </c>
      <c r="N524" s="43" t="s">
        <v>1179</v>
      </c>
      <c r="O524" s="43">
        <v>0</v>
      </c>
      <c r="P524" s="43" t="s">
        <v>344</v>
      </c>
      <c r="Q524" s="77">
        <v>-0.67634173735981218</v>
      </c>
      <c r="R524" s="77">
        <v>0.41238042853500889</v>
      </c>
      <c r="S524" s="43">
        <v>346</v>
      </c>
      <c r="T524" s="53">
        <v>0.4325</v>
      </c>
      <c r="U524" s="58">
        <f t="shared" si="21"/>
        <v>0</v>
      </c>
      <c r="V524" s="78">
        <f t="shared" si="22"/>
        <v>0.52988488301742886</v>
      </c>
      <c r="W524" s="73" t="str">
        <f t="shared" si="23"/>
        <v>OK</v>
      </c>
    </row>
    <row r="525" spans="1:23">
      <c r="A525" s="42" t="s">
        <v>861</v>
      </c>
      <c r="B525" s="77">
        <v>159</v>
      </c>
      <c r="C525" s="77">
        <v>1.2692307692307692</v>
      </c>
      <c r="D525" s="77">
        <v>0.60576923076923073</v>
      </c>
      <c r="E525" s="77">
        <v>1.1730769230769231</v>
      </c>
      <c r="F525" s="77">
        <v>0.97253750000000005</v>
      </c>
      <c r="G525" s="77">
        <v>0.42974230769230765</v>
      </c>
      <c r="H525" s="77">
        <v>0.80372123997273615</v>
      </c>
      <c r="I525" s="77">
        <v>0.5459903872909746</v>
      </c>
      <c r="J525" s="43">
        <v>1</v>
      </c>
      <c r="K525" s="43" t="s">
        <v>312</v>
      </c>
      <c r="L525" s="43" t="s">
        <v>343</v>
      </c>
      <c r="M525" s="43" t="s">
        <v>313</v>
      </c>
      <c r="N525" s="43" t="s">
        <v>1182</v>
      </c>
      <c r="O525" s="43">
        <v>1</v>
      </c>
      <c r="P525" s="43" t="s">
        <v>350</v>
      </c>
      <c r="Q525" s="77">
        <v>2.105358150303517</v>
      </c>
      <c r="R525" s="77">
        <v>-2.4511964371458191E-2</v>
      </c>
      <c r="S525" s="43">
        <v>223</v>
      </c>
      <c r="T525" s="53">
        <v>0.27875</v>
      </c>
      <c r="U525" s="58">
        <f t="shared" si="21"/>
        <v>0</v>
      </c>
      <c r="V525" s="78">
        <f t="shared" si="22"/>
        <v>0.66803609725194668</v>
      </c>
      <c r="W525" s="73" t="str">
        <f t="shared" si="23"/>
        <v>OK</v>
      </c>
    </row>
    <row r="526" spans="1:23">
      <c r="A526" s="42" t="s">
        <v>862</v>
      </c>
      <c r="B526" s="77">
        <v>92.5</v>
      </c>
      <c r="C526" s="77">
        <v>0.76923076923076927</v>
      </c>
      <c r="D526" s="77">
        <v>0.44230769230769229</v>
      </c>
      <c r="E526" s="77">
        <v>1.3942307692307692</v>
      </c>
      <c r="F526" s="77">
        <v>0.97373653846153851</v>
      </c>
      <c r="G526" s="77">
        <v>0.21718846153846152</v>
      </c>
      <c r="H526" s="77">
        <v>0.23577484947103844</v>
      </c>
      <c r="I526" s="77">
        <v>0.6829965777544289</v>
      </c>
      <c r="J526" s="43">
        <v>1</v>
      </c>
      <c r="K526" s="43" t="s">
        <v>286</v>
      </c>
      <c r="L526" s="43" t="s">
        <v>349</v>
      </c>
      <c r="M526" s="43" t="s">
        <v>285</v>
      </c>
      <c r="N526" s="43" t="s">
        <v>1180</v>
      </c>
      <c r="O526" s="43">
        <v>0</v>
      </c>
      <c r="P526" s="43" t="s">
        <v>344</v>
      </c>
      <c r="Q526" s="77">
        <v>-7.1174033363773162E-2</v>
      </c>
      <c r="R526" s="77">
        <v>-0.77112683224856016</v>
      </c>
      <c r="S526" s="43">
        <v>346</v>
      </c>
      <c r="T526" s="53">
        <v>0.4325</v>
      </c>
      <c r="U526" s="58">
        <f t="shared" ref="U526:U589" si="24">--AND(J526=1,I526&gt;=0.6)</f>
        <v>1</v>
      </c>
      <c r="V526" s="78">
        <f t="shared" ref="V526:V589" si="25">0.45*H526+0.3*I526+0.25*(1-G526)</f>
        <v>0.5067005402036806</v>
      </c>
      <c r="W526" s="73" t="str">
        <f t="shared" ref="W526:W589" si="26">IF(AND(P526="High-potential omnichannel",J526=0),"CONSENT LIMIT",IF(OR(H526&lt;0,H526&gt;1,I526&lt;0,I526&gt;1),"DATA REVIEW","OK"))</f>
        <v>OK</v>
      </c>
    </row>
    <row r="527" spans="1:23">
      <c r="A527" s="42" t="s">
        <v>863</v>
      </c>
      <c r="B527" s="77">
        <v>81</v>
      </c>
      <c r="C527" s="77">
        <v>0.67307692307692313</v>
      </c>
      <c r="D527" s="77">
        <v>0.32692307692307693</v>
      </c>
      <c r="E527" s="77">
        <v>1.2115384615384615</v>
      </c>
      <c r="F527" s="77">
        <v>0.97249519230769232</v>
      </c>
      <c r="G527" s="77">
        <v>0.38937596153846155</v>
      </c>
      <c r="H527" s="77">
        <v>0.36216765890646724</v>
      </c>
      <c r="I527" s="77">
        <v>0.45514332673803376</v>
      </c>
      <c r="J527" s="43">
        <v>1</v>
      </c>
      <c r="K527" s="43" t="s">
        <v>276</v>
      </c>
      <c r="L527" s="43" t="s">
        <v>349</v>
      </c>
      <c r="M527" s="43" t="s">
        <v>278</v>
      </c>
      <c r="N527" s="43" t="s">
        <v>1181</v>
      </c>
      <c r="O527" s="43">
        <v>0</v>
      </c>
      <c r="P527" s="43" t="s">
        <v>344</v>
      </c>
      <c r="Q527" s="77">
        <v>-1.0595827121441879</v>
      </c>
      <c r="R527" s="77">
        <v>0.1471991517622824</v>
      </c>
      <c r="S527" s="43">
        <v>346</v>
      </c>
      <c r="T527" s="53">
        <v>0.4325</v>
      </c>
      <c r="U527" s="58">
        <f t="shared" si="24"/>
        <v>0</v>
      </c>
      <c r="V527" s="78">
        <f t="shared" si="25"/>
        <v>0.45217445414470503</v>
      </c>
      <c r="W527" s="73" t="str">
        <f t="shared" si="26"/>
        <v>OK</v>
      </c>
    </row>
    <row r="528" spans="1:23">
      <c r="A528" s="42" t="s">
        <v>864</v>
      </c>
      <c r="B528" s="77">
        <v>137.5</v>
      </c>
      <c r="C528" s="77">
        <v>1.0769230769230769</v>
      </c>
      <c r="D528" s="77">
        <v>0.48076923076923078</v>
      </c>
      <c r="E528" s="77">
        <v>1.3365384615384615</v>
      </c>
      <c r="F528" s="77">
        <v>0.97050769230769229</v>
      </c>
      <c r="G528" s="77">
        <v>0.5255884615384615</v>
      </c>
      <c r="H528" s="77">
        <v>0.75689077558115836</v>
      </c>
      <c r="I528" s="77">
        <v>0.65216915763945904</v>
      </c>
      <c r="J528" s="43">
        <v>1</v>
      </c>
      <c r="K528" s="43" t="s">
        <v>244</v>
      </c>
      <c r="L528" s="43" t="s">
        <v>369</v>
      </c>
      <c r="M528" s="43" t="s">
        <v>259</v>
      </c>
      <c r="N528" s="43" t="s">
        <v>1182</v>
      </c>
      <c r="O528" s="43">
        <v>1</v>
      </c>
      <c r="P528" s="43" t="s">
        <v>350</v>
      </c>
      <c r="Q528" s="77">
        <v>1.6408803228750271</v>
      </c>
      <c r="R528" s="77">
        <v>0.90997362266692505</v>
      </c>
      <c r="S528" s="43">
        <v>223</v>
      </c>
      <c r="T528" s="53">
        <v>0.27875</v>
      </c>
      <c r="U528" s="58">
        <f t="shared" si="24"/>
        <v>1</v>
      </c>
      <c r="V528" s="78">
        <f t="shared" si="25"/>
        <v>0.65485448091874354</v>
      </c>
      <c r="W528" s="73" t="str">
        <f t="shared" si="26"/>
        <v>OK</v>
      </c>
    </row>
    <row r="529" spans="1:23">
      <c r="A529" s="42" t="s">
        <v>865</v>
      </c>
      <c r="B529" s="77">
        <v>117</v>
      </c>
      <c r="C529" s="77">
        <v>0.97115384615384615</v>
      </c>
      <c r="D529" s="77">
        <v>0.52884615384615385</v>
      </c>
      <c r="E529" s="77">
        <v>1.2788461538461537</v>
      </c>
      <c r="F529" s="77">
        <v>0.96915288461538462</v>
      </c>
      <c r="G529" s="77">
        <v>0.2798048076923077</v>
      </c>
      <c r="H529" s="77">
        <v>0.30430984912899484</v>
      </c>
      <c r="I529" s="77">
        <v>0.69034617616743288</v>
      </c>
      <c r="J529" s="43">
        <v>1</v>
      </c>
      <c r="K529" s="43" t="s">
        <v>303</v>
      </c>
      <c r="L529" s="43" t="s">
        <v>343</v>
      </c>
      <c r="M529" s="43" t="s">
        <v>305</v>
      </c>
      <c r="N529" s="43" t="s">
        <v>1180</v>
      </c>
      <c r="O529" s="43">
        <v>0</v>
      </c>
      <c r="P529" s="43" t="s">
        <v>344</v>
      </c>
      <c r="Q529" s="77">
        <v>0.62557954731503929</v>
      </c>
      <c r="R529" s="77">
        <v>-0.55736351899340619</v>
      </c>
      <c r="S529" s="43">
        <v>346</v>
      </c>
      <c r="T529" s="53">
        <v>0.4325</v>
      </c>
      <c r="U529" s="58">
        <f t="shared" si="24"/>
        <v>1</v>
      </c>
      <c r="V529" s="78">
        <f t="shared" si="25"/>
        <v>0.52409208303520061</v>
      </c>
      <c r="W529" s="73" t="str">
        <f t="shared" si="26"/>
        <v>OK</v>
      </c>
    </row>
    <row r="530" spans="1:23">
      <c r="A530" s="42" t="s">
        <v>866</v>
      </c>
      <c r="B530" s="77">
        <v>85.5</v>
      </c>
      <c r="C530" s="77">
        <v>0.625</v>
      </c>
      <c r="D530" s="77">
        <v>0.21153846153846154</v>
      </c>
      <c r="E530" s="77">
        <v>0.95192307692307687</v>
      </c>
      <c r="F530" s="77">
        <v>0.9686086538461538</v>
      </c>
      <c r="G530" s="77">
        <v>0.37280192307692306</v>
      </c>
      <c r="H530" s="77">
        <v>0.29317369104024793</v>
      </c>
      <c r="I530" s="77">
        <v>0.48441739611762424</v>
      </c>
      <c r="J530" s="43">
        <v>1</v>
      </c>
      <c r="K530" s="43" t="s">
        <v>312</v>
      </c>
      <c r="L530" s="43" t="s">
        <v>349</v>
      </c>
      <c r="M530" s="43" t="s">
        <v>311</v>
      </c>
      <c r="N530" s="43" t="s">
        <v>1180</v>
      </c>
      <c r="O530" s="43">
        <v>2</v>
      </c>
      <c r="P530" s="43" t="s">
        <v>347</v>
      </c>
      <c r="Q530" s="77">
        <v>-1.6968068958462417</v>
      </c>
      <c r="R530" s="77">
        <v>-0.14914819805788321</v>
      </c>
      <c r="S530" s="43">
        <v>231</v>
      </c>
      <c r="T530" s="53">
        <v>0.28875000000000001</v>
      </c>
      <c r="U530" s="58">
        <f t="shared" si="24"/>
        <v>0</v>
      </c>
      <c r="V530" s="78">
        <f t="shared" si="25"/>
        <v>0.43405289903416805</v>
      </c>
      <c r="W530" s="73" t="str">
        <f t="shared" si="26"/>
        <v>OK</v>
      </c>
    </row>
    <row r="531" spans="1:23">
      <c r="A531" s="42" t="s">
        <v>867</v>
      </c>
      <c r="B531" s="77">
        <v>118.5</v>
      </c>
      <c r="C531" s="77">
        <v>0.91346153846153844</v>
      </c>
      <c r="D531" s="77">
        <v>0.40384615384615385</v>
      </c>
      <c r="E531" s="77">
        <v>1.3269230769230769</v>
      </c>
      <c r="F531" s="77">
        <v>0.97207115384615383</v>
      </c>
      <c r="G531" s="77">
        <v>0.31381346153846157</v>
      </c>
      <c r="H531" s="77">
        <v>0.59074843195862736</v>
      </c>
      <c r="I531" s="77">
        <v>0.63503529084437071</v>
      </c>
      <c r="J531" s="43">
        <v>1</v>
      </c>
      <c r="K531" s="43" t="s">
        <v>286</v>
      </c>
      <c r="L531" s="43" t="s">
        <v>349</v>
      </c>
      <c r="M531" s="43" t="s">
        <v>287</v>
      </c>
      <c r="N531" s="43" t="s">
        <v>1179</v>
      </c>
      <c r="O531" s="43">
        <v>0</v>
      </c>
      <c r="P531" s="43" t="s">
        <v>344</v>
      </c>
      <c r="Q531" s="77">
        <v>0.77657365353345775</v>
      </c>
      <c r="R531" s="77">
        <v>-0.41599668186903827</v>
      </c>
      <c r="S531" s="43">
        <v>346</v>
      </c>
      <c r="T531" s="53">
        <v>0.4325</v>
      </c>
      <c r="U531" s="58">
        <f t="shared" si="24"/>
        <v>1</v>
      </c>
      <c r="V531" s="78">
        <f t="shared" si="25"/>
        <v>0.62789401625007812</v>
      </c>
      <c r="W531" s="73" t="str">
        <f t="shared" si="26"/>
        <v>OK</v>
      </c>
    </row>
    <row r="532" spans="1:23">
      <c r="A532" s="42" t="s">
        <v>868</v>
      </c>
      <c r="B532" s="77">
        <v>112.5</v>
      </c>
      <c r="C532" s="77">
        <v>0.64423076923076927</v>
      </c>
      <c r="D532" s="77">
        <v>0.375</v>
      </c>
      <c r="E532" s="77">
        <v>1.3173076923076923</v>
      </c>
      <c r="F532" s="77">
        <v>0.96803173076923066</v>
      </c>
      <c r="G532" s="77">
        <v>0.44530288461538464</v>
      </c>
      <c r="H532" s="77">
        <v>0.46575197708507976</v>
      </c>
      <c r="I532" s="77">
        <v>0.75712565025316458</v>
      </c>
      <c r="J532" s="43">
        <v>1</v>
      </c>
      <c r="K532" s="43" t="s">
        <v>298</v>
      </c>
      <c r="L532" s="43" t="s">
        <v>343</v>
      </c>
      <c r="M532" s="43" t="s">
        <v>297</v>
      </c>
      <c r="N532" s="43" t="s">
        <v>1181</v>
      </c>
      <c r="O532" s="43">
        <v>0</v>
      </c>
      <c r="P532" s="43" t="s">
        <v>344</v>
      </c>
      <c r="Q532" s="77">
        <v>0.20823087531673229</v>
      </c>
      <c r="R532" s="77">
        <v>0.58198658445781759</v>
      </c>
      <c r="S532" s="43">
        <v>346</v>
      </c>
      <c r="T532" s="53">
        <v>0.4325</v>
      </c>
      <c r="U532" s="58">
        <f t="shared" si="24"/>
        <v>1</v>
      </c>
      <c r="V532" s="78">
        <f t="shared" si="25"/>
        <v>0.57540036361038904</v>
      </c>
      <c r="W532" s="73" t="str">
        <f t="shared" si="26"/>
        <v>OK</v>
      </c>
    </row>
    <row r="533" spans="1:23">
      <c r="A533" s="42" t="s">
        <v>869</v>
      </c>
      <c r="B533" s="77">
        <v>86</v>
      </c>
      <c r="C533" s="77">
        <v>0.52884615384615385</v>
      </c>
      <c r="D533" s="77">
        <v>0.16346153846153846</v>
      </c>
      <c r="E533" s="77">
        <v>0.40384615384615385</v>
      </c>
      <c r="F533" s="77">
        <v>0.9721557692307693</v>
      </c>
      <c r="G533" s="77">
        <v>0.49967115384615385</v>
      </c>
      <c r="H533" s="77">
        <v>0.36237164033991109</v>
      </c>
      <c r="I533" s="77">
        <v>0.12705115408166845</v>
      </c>
      <c r="J533" s="43">
        <v>1</v>
      </c>
      <c r="K533" s="43" t="s">
        <v>276</v>
      </c>
      <c r="L533" s="43" t="s">
        <v>343</v>
      </c>
      <c r="M533" s="43" t="s">
        <v>278</v>
      </c>
      <c r="N533" s="43" t="s">
        <v>1181</v>
      </c>
      <c r="O533" s="43">
        <v>2</v>
      </c>
      <c r="P533" s="43" t="s">
        <v>347</v>
      </c>
      <c r="Q533" s="77">
        <v>-3.2193747339536878</v>
      </c>
      <c r="R533" s="77">
        <v>9.9670592373375028E-2</v>
      </c>
      <c r="S533" s="43">
        <v>231</v>
      </c>
      <c r="T533" s="53">
        <v>0.28875000000000001</v>
      </c>
      <c r="U533" s="58">
        <f t="shared" si="24"/>
        <v>0</v>
      </c>
      <c r="V533" s="78">
        <f t="shared" si="25"/>
        <v>0.32626479591592206</v>
      </c>
      <c r="W533" s="73" t="str">
        <f t="shared" si="26"/>
        <v>OK</v>
      </c>
    </row>
    <row r="534" spans="1:23">
      <c r="A534" s="42" t="s">
        <v>870</v>
      </c>
      <c r="B534" s="77">
        <v>175</v>
      </c>
      <c r="C534" s="77">
        <v>1.0480769230769231</v>
      </c>
      <c r="D534" s="77">
        <v>0.43269230769230771</v>
      </c>
      <c r="E534" s="77">
        <v>0.78846153846153844</v>
      </c>
      <c r="F534" s="77">
        <v>0.97043846153846158</v>
      </c>
      <c r="G534" s="77">
        <v>0.11547788461538462</v>
      </c>
      <c r="H534" s="77">
        <v>0.63860859291617167</v>
      </c>
      <c r="I534" s="77">
        <v>0.41790836367401463</v>
      </c>
      <c r="J534" s="43">
        <v>1</v>
      </c>
      <c r="K534" s="43" t="s">
        <v>286</v>
      </c>
      <c r="L534" s="43" t="s">
        <v>349</v>
      </c>
      <c r="M534" s="43" t="s">
        <v>291</v>
      </c>
      <c r="N534" s="43" t="s">
        <v>1179</v>
      </c>
      <c r="O534" s="43">
        <v>0</v>
      </c>
      <c r="P534" s="43" t="s">
        <v>344</v>
      </c>
      <c r="Q534" s="77">
        <v>0.67429874435643578</v>
      </c>
      <c r="R534" s="77">
        <v>-2.670453229477495</v>
      </c>
      <c r="S534" s="43">
        <v>346</v>
      </c>
      <c r="T534" s="53">
        <v>0.4325</v>
      </c>
      <c r="U534" s="58">
        <f t="shared" si="24"/>
        <v>0</v>
      </c>
      <c r="V534" s="78">
        <f t="shared" si="25"/>
        <v>0.63387690476063552</v>
      </c>
      <c r="W534" s="73" t="str">
        <f t="shared" si="26"/>
        <v>OK</v>
      </c>
    </row>
    <row r="535" spans="1:23">
      <c r="A535" s="42" t="s">
        <v>871</v>
      </c>
      <c r="B535" s="77">
        <v>82</v>
      </c>
      <c r="C535" s="77">
        <v>0.625</v>
      </c>
      <c r="D535" s="77">
        <v>0.26923076923076922</v>
      </c>
      <c r="E535" s="77">
        <v>1.0865384615384615</v>
      </c>
      <c r="F535" s="77">
        <v>0.96975480769230771</v>
      </c>
      <c r="G535" s="77">
        <v>0.34660576923076919</v>
      </c>
      <c r="H535" s="77">
        <v>0.33057951993293616</v>
      </c>
      <c r="I535" s="77">
        <v>0.4453588883442367</v>
      </c>
      <c r="J535" s="43">
        <v>0</v>
      </c>
      <c r="K535" s="43" t="s">
        <v>286</v>
      </c>
      <c r="L535" s="43" t="s">
        <v>346</v>
      </c>
      <c r="M535" s="43" t="s">
        <v>292</v>
      </c>
      <c r="N535" s="43" t="s">
        <v>1180</v>
      </c>
      <c r="O535" s="43">
        <v>2</v>
      </c>
      <c r="P535" s="43" t="s">
        <v>347</v>
      </c>
      <c r="Q535" s="77">
        <v>-1.4507373060032109</v>
      </c>
      <c r="R535" s="77">
        <v>-0.243822496227668</v>
      </c>
      <c r="S535" s="43">
        <v>231</v>
      </c>
      <c r="T535" s="53">
        <v>0.28875000000000001</v>
      </c>
      <c r="U535" s="58">
        <f t="shared" si="24"/>
        <v>0</v>
      </c>
      <c r="V535" s="78">
        <f t="shared" si="25"/>
        <v>0.4457170081654</v>
      </c>
      <c r="W535" s="73" t="str">
        <f t="shared" si="26"/>
        <v>OK</v>
      </c>
    </row>
    <row r="536" spans="1:23">
      <c r="A536" s="42" t="s">
        <v>872</v>
      </c>
      <c r="B536" s="77">
        <v>58.5</v>
      </c>
      <c r="C536" s="77">
        <v>0.43269230769230771</v>
      </c>
      <c r="D536" s="77">
        <v>0.18269230769230768</v>
      </c>
      <c r="E536" s="77">
        <v>0.75961538461538458</v>
      </c>
      <c r="F536" s="77">
        <v>0.96813269230769228</v>
      </c>
      <c r="G536" s="77">
        <v>0.36806730769230772</v>
      </c>
      <c r="H536" s="77">
        <v>0.15721242078624542</v>
      </c>
      <c r="I536" s="77">
        <v>0.37952340470450774</v>
      </c>
      <c r="J536" s="43">
        <v>1</v>
      </c>
      <c r="K536" s="43" t="s">
        <v>244</v>
      </c>
      <c r="L536" s="43" t="s">
        <v>349</v>
      </c>
      <c r="M536" s="43" t="s">
        <v>258</v>
      </c>
      <c r="N536" s="43" t="s">
        <v>1180</v>
      </c>
      <c r="O536" s="43">
        <v>2</v>
      </c>
      <c r="P536" s="43" t="s">
        <v>347</v>
      </c>
      <c r="Q536" s="77">
        <v>-3.0001916812746168</v>
      </c>
      <c r="R536" s="77">
        <v>-0.15636479331177569</v>
      </c>
      <c r="S536" s="43">
        <v>231</v>
      </c>
      <c r="T536" s="53">
        <v>0.28875000000000001</v>
      </c>
      <c r="U536" s="58">
        <f t="shared" si="24"/>
        <v>0</v>
      </c>
      <c r="V536" s="78">
        <f t="shared" si="25"/>
        <v>0.34258578384208582</v>
      </c>
      <c r="W536" s="73" t="str">
        <f t="shared" si="26"/>
        <v>OK</v>
      </c>
    </row>
    <row r="537" spans="1:23">
      <c r="A537" s="42" t="s">
        <v>873</v>
      </c>
      <c r="B537" s="77">
        <v>86.5</v>
      </c>
      <c r="C537" s="77">
        <v>0.89423076923076927</v>
      </c>
      <c r="D537" s="77">
        <v>0.33653846153846156</v>
      </c>
      <c r="E537" s="77">
        <v>1.1346153846153846</v>
      </c>
      <c r="F537" s="77">
        <v>0.97254615384615384</v>
      </c>
      <c r="G537" s="77">
        <v>0.53141057692307692</v>
      </c>
      <c r="H537" s="77">
        <v>0.57260901352563021</v>
      </c>
      <c r="I537" s="77">
        <v>0.49474070946594434</v>
      </c>
      <c r="J537" s="43">
        <v>1</v>
      </c>
      <c r="K537" s="43" t="s">
        <v>270</v>
      </c>
      <c r="L537" s="43" t="s">
        <v>369</v>
      </c>
      <c r="M537" s="43" t="s">
        <v>271</v>
      </c>
      <c r="N537" s="43" t="s">
        <v>1179</v>
      </c>
      <c r="O537" s="43">
        <v>0</v>
      </c>
      <c r="P537" s="43" t="s">
        <v>344</v>
      </c>
      <c r="Q537" s="77">
        <v>-0.32867719878499624</v>
      </c>
      <c r="R537" s="77">
        <v>1.0906798645699523</v>
      </c>
      <c r="S537" s="43">
        <v>346</v>
      </c>
      <c r="T537" s="53">
        <v>0.4325</v>
      </c>
      <c r="U537" s="58">
        <f t="shared" si="24"/>
        <v>0</v>
      </c>
      <c r="V537" s="78">
        <f t="shared" si="25"/>
        <v>0.52324362469554764</v>
      </c>
      <c r="W537" s="73" t="str">
        <f t="shared" si="26"/>
        <v>OK</v>
      </c>
    </row>
    <row r="538" spans="1:23">
      <c r="A538" s="42" t="s">
        <v>874</v>
      </c>
      <c r="B538" s="77">
        <v>154</v>
      </c>
      <c r="C538" s="77">
        <v>1.1923076923076923</v>
      </c>
      <c r="D538" s="77">
        <v>0.71153846153846156</v>
      </c>
      <c r="E538" s="77">
        <v>1.2980769230769231</v>
      </c>
      <c r="F538" s="77">
        <v>0.97109326923076922</v>
      </c>
      <c r="G538" s="77">
        <v>0.40392500000000003</v>
      </c>
      <c r="H538" s="77">
        <v>0.72211694755559586</v>
      </c>
      <c r="I538" s="77">
        <v>0.64879138961050575</v>
      </c>
      <c r="J538" s="43">
        <v>1</v>
      </c>
      <c r="K538" s="43" t="s">
        <v>312</v>
      </c>
      <c r="L538" s="43" t="s">
        <v>349</v>
      </c>
      <c r="M538" s="43" t="s">
        <v>311</v>
      </c>
      <c r="N538" s="43" t="s">
        <v>1182</v>
      </c>
      <c r="O538" s="43">
        <v>1</v>
      </c>
      <c r="P538" s="43" t="s">
        <v>350</v>
      </c>
      <c r="Q538" s="77">
        <v>2.3668360161637891</v>
      </c>
      <c r="R538" s="77">
        <v>2.8631955007466375E-2</v>
      </c>
      <c r="S538" s="43">
        <v>223</v>
      </c>
      <c r="T538" s="53">
        <v>0.27875</v>
      </c>
      <c r="U538" s="58">
        <f t="shared" si="24"/>
        <v>1</v>
      </c>
      <c r="V538" s="78">
        <f t="shared" si="25"/>
        <v>0.66860879328316991</v>
      </c>
      <c r="W538" s="73" t="str">
        <f t="shared" si="26"/>
        <v>OK</v>
      </c>
    </row>
    <row r="539" spans="1:23">
      <c r="A539" s="42" t="s">
        <v>875</v>
      </c>
      <c r="B539" s="77">
        <v>160</v>
      </c>
      <c r="C539" s="77">
        <v>1.2115384615384615</v>
      </c>
      <c r="D539" s="77">
        <v>0.68269230769230771</v>
      </c>
      <c r="E539" s="77">
        <v>1.4711538461538463</v>
      </c>
      <c r="F539" s="77">
        <v>0.97002019230769221</v>
      </c>
      <c r="G539" s="77">
        <v>0.42089519230769229</v>
      </c>
      <c r="H539" s="77">
        <v>0.89287528430538876</v>
      </c>
      <c r="I539" s="77">
        <v>0.75366421341344958</v>
      </c>
      <c r="J539" s="43">
        <v>1</v>
      </c>
      <c r="K539" s="43" t="s">
        <v>281</v>
      </c>
      <c r="L539" s="43" t="s">
        <v>343</v>
      </c>
      <c r="M539" s="43" t="s">
        <v>284</v>
      </c>
      <c r="N539" s="43" t="s">
        <v>1182</v>
      </c>
      <c r="O539" s="43">
        <v>1</v>
      </c>
      <c r="P539" s="43" t="s">
        <v>350</v>
      </c>
      <c r="Q539" s="77">
        <v>3.128339811220501</v>
      </c>
      <c r="R539" s="77">
        <v>0.25951088128259125</v>
      </c>
      <c r="S539" s="43">
        <v>223</v>
      </c>
      <c r="T539" s="53">
        <v>0.27875</v>
      </c>
      <c r="U539" s="58">
        <f t="shared" si="24"/>
        <v>1</v>
      </c>
      <c r="V539" s="78">
        <f t="shared" si="25"/>
        <v>0.77266934388453667</v>
      </c>
      <c r="W539" s="73" t="str">
        <f t="shared" si="26"/>
        <v>OK</v>
      </c>
    </row>
    <row r="540" spans="1:23">
      <c r="A540" s="42" t="s">
        <v>876</v>
      </c>
      <c r="B540" s="77">
        <v>146</v>
      </c>
      <c r="C540" s="77">
        <v>1.2596153846153846</v>
      </c>
      <c r="D540" s="77">
        <v>0.50961538461538458</v>
      </c>
      <c r="E540" s="77">
        <v>1.2980769230769231</v>
      </c>
      <c r="F540" s="77">
        <v>0.97138653846153844</v>
      </c>
      <c r="G540" s="77">
        <v>0.50192884615384614</v>
      </c>
      <c r="H540" s="77">
        <v>0.77948293617333153</v>
      </c>
      <c r="I540" s="77">
        <v>0.4847331110087581</v>
      </c>
      <c r="J540" s="43">
        <v>1</v>
      </c>
      <c r="K540" s="43" t="s">
        <v>308</v>
      </c>
      <c r="L540" s="43" t="s">
        <v>349</v>
      </c>
      <c r="M540" s="43" t="s">
        <v>307</v>
      </c>
      <c r="N540" s="43" t="s">
        <v>1182</v>
      </c>
      <c r="O540" s="43">
        <v>1</v>
      </c>
      <c r="P540" s="43" t="s">
        <v>350</v>
      </c>
      <c r="Q540" s="77">
        <v>1.7247690075534741</v>
      </c>
      <c r="R540" s="77">
        <v>0.53585202687768885</v>
      </c>
      <c r="S540" s="43">
        <v>223</v>
      </c>
      <c r="T540" s="53">
        <v>0.27875</v>
      </c>
      <c r="U540" s="58">
        <f t="shared" si="24"/>
        <v>0</v>
      </c>
      <c r="V540" s="78">
        <f t="shared" si="25"/>
        <v>0.62070504304216512</v>
      </c>
      <c r="W540" s="73" t="str">
        <f t="shared" si="26"/>
        <v>OK</v>
      </c>
    </row>
    <row r="541" spans="1:23">
      <c r="A541" s="42" t="s">
        <v>877</v>
      </c>
      <c r="B541" s="77">
        <v>184.5</v>
      </c>
      <c r="C541" s="77">
        <v>1.2307692307692308</v>
      </c>
      <c r="D541" s="77">
        <v>0.53846153846153844</v>
      </c>
      <c r="E541" s="77">
        <v>1.0576923076923077</v>
      </c>
      <c r="F541" s="77">
        <v>0.96992884615384622</v>
      </c>
      <c r="G541" s="77">
        <v>0.26793557692307696</v>
      </c>
      <c r="H541" s="77">
        <v>0.72463183956834143</v>
      </c>
      <c r="I541" s="77">
        <v>0.41573688353091232</v>
      </c>
      <c r="J541" s="43">
        <v>1</v>
      </c>
      <c r="K541" s="43" t="s">
        <v>244</v>
      </c>
      <c r="L541" s="43" t="s">
        <v>346</v>
      </c>
      <c r="M541" s="43" t="s">
        <v>258</v>
      </c>
      <c r="N541" s="43" t="s">
        <v>1182</v>
      </c>
      <c r="O541" s="43">
        <v>1</v>
      </c>
      <c r="P541" s="43" t="s">
        <v>350</v>
      </c>
      <c r="Q541" s="77">
        <v>1.6766090158611053</v>
      </c>
      <c r="R541" s="77">
        <v>-1.5486357379666877</v>
      </c>
      <c r="S541" s="43">
        <v>223</v>
      </c>
      <c r="T541" s="53">
        <v>0.27875</v>
      </c>
      <c r="U541" s="58">
        <f t="shared" si="24"/>
        <v>0</v>
      </c>
      <c r="V541" s="78">
        <f t="shared" si="25"/>
        <v>0.63382149863425807</v>
      </c>
      <c r="W541" s="73" t="str">
        <f t="shared" si="26"/>
        <v>OK</v>
      </c>
    </row>
    <row r="542" spans="1:23">
      <c r="A542" s="42" t="s">
        <v>878</v>
      </c>
      <c r="B542" s="77">
        <v>99.5</v>
      </c>
      <c r="C542" s="77">
        <v>1.1923076923076923</v>
      </c>
      <c r="D542" s="77">
        <v>0.76923076923076927</v>
      </c>
      <c r="E542" s="77">
        <v>1.2307692307692308</v>
      </c>
      <c r="F542" s="77">
        <v>0.96990673076923073</v>
      </c>
      <c r="G542" s="77">
        <v>0.56041057692307694</v>
      </c>
      <c r="H542" s="77">
        <v>0.63196994995797418</v>
      </c>
      <c r="I542" s="77">
        <v>0.70769713894066399</v>
      </c>
      <c r="J542" s="43">
        <v>1</v>
      </c>
      <c r="K542" s="43" t="s">
        <v>281</v>
      </c>
      <c r="L542" s="43" t="s">
        <v>349</v>
      </c>
      <c r="M542" s="43" t="s">
        <v>283</v>
      </c>
      <c r="N542" s="43" t="s">
        <v>1179</v>
      </c>
      <c r="O542" s="43">
        <v>1</v>
      </c>
      <c r="P542" s="43" t="s">
        <v>350</v>
      </c>
      <c r="Q542" s="77">
        <v>1.7552086171376691</v>
      </c>
      <c r="R542" s="77">
        <v>1.6177999943503978</v>
      </c>
      <c r="S542" s="43">
        <v>223</v>
      </c>
      <c r="T542" s="53">
        <v>0.27875</v>
      </c>
      <c r="U542" s="58">
        <f t="shared" si="24"/>
        <v>1</v>
      </c>
      <c r="V542" s="78">
        <f t="shared" si="25"/>
        <v>0.60659297493251829</v>
      </c>
      <c r="W542" s="73" t="str">
        <f t="shared" si="26"/>
        <v>OK</v>
      </c>
    </row>
    <row r="543" spans="1:23">
      <c r="A543" s="42" t="s">
        <v>879</v>
      </c>
      <c r="B543" s="77">
        <v>126.5</v>
      </c>
      <c r="C543" s="77">
        <v>1.2692307692307692</v>
      </c>
      <c r="D543" s="77">
        <v>0.76923076923076927</v>
      </c>
      <c r="E543" s="77">
        <v>1.5</v>
      </c>
      <c r="F543" s="77">
        <v>0.9718</v>
      </c>
      <c r="G543" s="77">
        <v>0.38748749999999998</v>
      </c>
      <c r="H543" s="77">
        <v>0.64077276290214058</v>
      </c>
      <c r="I543" s="77">
        <v>0.78814262807479052</v>
      </c>
      <c r="J543" s="43">
        <v>1</v>
      </c>
      <c r="K543" s="43" t="s">
        <v>281</v>
      </c>
      <c r="L543" s="43" t="s">
        <v>353</v>
      </c>
      <c r="M543" s="43" t="s">
        <v>280</v>
      </c>
      <c r="N543" s="43" t="s">
        <v>1179</v>
      </c>
      <c r="O543" s="43">
        <v>1</v>
      </c>
      <c r="P543" s="43" t="s">
        <v>350</v>
      </c>
      <c r="Q543" s="77">
        <v>2.6998512710722609</v>
      </c>
      <c r="R543" s="77">
        <v>0.41387902868820153</v>
      </c>
      <c r="S543" s="43">
        <v>223</v>
      </c>
      <c r="T543" s="53">
        <v>0.27875</v>
      </c>
      <c r="U543" s="58">
        <f t="shared" si="24"/>
        <v>1</v>
      </c>
      <c r="V543" s="78">
        <f t="shared" si="25"/>
        <v>0.67791865672840035</v>
      </c>
      <c r="W543" s="73" t="str">
        <f t="shared" si="26"/>
        <v>OK</v>
      </c>
    </row>
    <row r="544" spans="1:23">
      <c r="A544" s="42" t="s">
        <v>880</v>
      </c>
      <c r="B544" s="77">
        <v>69</v>
      </c>
      <c r="C544" s="77">
        <v>0.68269230769230771</v>
      </c>
      <c r="D544" s="77">
        <v>0.27884615384615385</v>
      </c>
      <c r="E544" s="77">
        <v>0.74038461538461542</v>
      </c>
      <c r="F544" s="77">
        <v>0.97073750000000003</v>
      </c>
      <c r="G544" s="77">
        <v>0.54296923076923076</v>
      </c>
      <c r="H544" s="77">
        <v>0.37168101914392354</v>
      </c>
      <c r="I544" s="77">
        <v>0.2707770464641085</v>
      </c>
      <c r="J544" s="43">
        <v>1</v>
      </c>
      <c r="K544" s="43" t="s">
        <v>281</v>
      </c>
      <c r="L544" s="43" t="s">
        <v>343</v>
      </c>
      <c r="M544" s="43" t="s">
        <v>283</v>
      </c>
      <c r="N544" s="43" t="s">
        <v>1181</v>
      </c>
      <c r="O544" s="43">
        <v>2</v>
      </c>
      <c r="P544" s="43" t="s">
        <v>347</v>
      </c>
      <c r="Q544" s="77">
        <v>-2.233565803917227</v>
      </c>
      <c r="R544" s="77">
        <v>0.89055043329189543</v>
      </c>
      <c r="S544" s="43">
        <v>231</v>
      </c>
      <c r="T544" s="53">
        <v>0.28875000000000001</v>
      </c>
      <c r="U544" s="58">
        <f t="shared" si="24"/>
        <v>0</v>
      </c>
      <c r="V544" s="78">
        <f t="shared" si="25"/>
        <v>0.36274726486169045</v>
      </c>
      <c r="W544" s="73" t="str">
        <f t="shared" si="26"/>
        <v>OK</v>
      </c>
    </row>
    <row r="545" spans="1:23">
      <c r="A545" s="42" t="s">
        <v>881</v>
      </c>
      <c r="B545" s="77">
        <v>91</v>
      </c>
      <c r="C545" s="77">
        <v>0.66346153846153844</v>
      </c>
      <c r="D545" s="77">
        <v>0.29807692307692307</v>
      </c>
      <c r="E545" s="77">
        <v>1.2307692307692308</v>
      </c>
      <c r="F545" s="77">
        <v>0.97317019230769231</v>
      </c>
      <c r="G545" s="77">
        <v>0.30210096153846155</v>
      </c>
      <c r="H545" s="77">
        <v>0.32049513605675917</v>
      </c>
      <c r="I545" s="77">
        <v>0.61942844294524058</v>
      </c>
      <c r="J545" s="43">
        <v>1</v>
      </c>
      <c r="K545" s="43" t="s">
        <v>244</v>
      </c>
      <c r="L545" s="43" t="s">
        <v>349</v>
      </c>
      <c r="M545" s="43" t="s">
        <v>258</v>
      </c>
      <c r="N545" s="43" t="s">
        <v>1180</v>
      </c>
      <c r="O545" s="43">
        <v>0</v>
      </c>
      <c r="P545" s="43" t="s">
        <v>344</v>
      </c>
      <c r="Q545" s="77">
        <v>-0.72901926066542289</v>
      </c>
      <c r="R545" s="77">
        <v>-0.38501425791113958</v>
      </c>
      <c r="S545" s="43">
        <v>346</v>
      </c>
      <c r="T545" s="53">
        <v>0.4325</v>
      </c>
      <c r="U545" s="58">
        <f t="shared" si="24"/>
        <v>1</v>
      </c>
      <c r="V545" s="78">
        <f t="shared" si="25"/>
        <v>0.50452610372449835</v>
      </c>
      <c r="W545" s="73" t="str">
        <f t="shared" si="26"/>
        <v>OK</v>
      </c>
    </row>
    <row r="546" spans="1:23">
      <c r="A546" s="42" t="s">
        <v>882</v>
      </c>
      <c r="B546" s="77">
        <v>126.5</v>
      </c>
      <c r="C546" s="77">
        <v>0.79807692307692313</v>
      </c>
      <c r="D546" s="77">
        <v>0.35576923076923078</v>
      </c>
      <c r="E546" s="77">
        <v>1.0576923076923077</v>
      </c>
      <c r="F546" s="77">
        <v>0.97089423076923076</v>
      </c>
      <c r="G546" s="77">
        <v>1.971923076923077E-2</v>
      </c>
      <c r="H546" s="77">
        <v>0.39977258509620384</v>
      </c>
      <c r="I546" s="77">
        <v>0.43426163025565856</v>
      </c>
      <c r="J546" s="43">
        <v>1</v>
      </c>
      <c r="K546" s="43" t="s">
        <v>286</v>
      </c>
      <c r="L546" s="43" t="s">
        <v>346</v>
      </c>
      <c r="M546" s="43" t="s">
        <v>293</v>
      </c>
      <c r="N546" s="43" t="s">
        <v>1181</v>
      </c>
      <c r="O546" s="43">
        <v>0</v>
      </c>
      <c r="P546" s="43" t="s">
        <v>344</v>
      </c>
      <c r="Q546" s="77">
        <v>-0.38664968697478258</v>
      </c>
      <c r="R546" s="77">
        <v>-2.8078672895927537</v>
      </c>
      <c r="S546" s="43">
        <v>346</v>
      </c>
      <c r="T546" s="53">
        <v>0.4325</v>
      </c>
      <c r="U546" s="58">
        <f t="shared" si="24"/>
        <v>0</v>
      </c>
      <c r="V546" s="78">
        <f t="shared" si="25"/>
        <v>0.55524634467768164</v>
      </c>
      <c r="W546" s="73" t="str">
        <f t="shared" si="26"/>
        <v>OK</v>
      </c>
    </row>
    <row r="547" spans="1:23">
      <c r="A547" s="42" t="s">
        <v>883</v>
      </c>
      <c r="B547" s="77">
        <v>89</v>
      </c>
      <c r="C547" s="77">
        <v>0.79807692307692313</v>
      </c>
      <c r="D547" s="77">
        <v>0.20192307692307693</v>
      </c>
      <c r="E547" s="77">
        <v>0.63461538461538458</v>
      </c>
      <c r="F547" s="77">
        <v>0.97331538461538458</v>
      </c>
      <c r="G547" s="77">
        <v>0.53023269230769232</v>
      </c>
      <c r="H547" s="77">
        <v>0.42789771000662052</v>
      </c>
      <c r="I547" s="77">
        <v>0.26043708712128438</v>
      </c>
      <c r="J547" s="43">
        <v>1</v>
      </c>
      <c r="K547" s="43" t="s">
        <v>281</v>
      </c>
      <c r="L547" s="43" t="s">
        <v>349</v>
      </c>
      <c r="M547" s="43" t="s">
        <v>282</v>
      </c>
      <c r="N547" s="43" t="s">
        <v>1181</v>
      </c>
      <c r="O547" s="43">
        <v>2</v>
      </c>
      <c r="P547" s="43" t="s">
        <v>347</v>
      </c>
      <c r="Q547" s="77">
        <v>-2.0581606377336339</v>
      </c>
      <c r="R547" s="77">
        <v>0.55049547099773843</v>
      </c>
      <c r="S547" s="43">
        <v>231</v>
      </c>
      <c r="T547" s="53">
        <v>0.28875000000000001</v>
      </c>
      <c r="U547" s="58">
        <f t="shared" si="24"/>
        <v>0</v>
      </c>
      <c r="V547" s="78">
        <f t="shared" si="25"/>
        <v>0.38812692256244147</v>
      </c>
      <c r="W547" s="73" t="str">
        <f t="shared" si="26"/>
        <v>OK</v>
      </c>
    </row>
    <row r="548" spans="1:23">
      <c r="A548" s="42" t="s">
        <v>884</v>
      </c>
      <c r="B548" s="77">
        <v>89</v>
      </c>
      <c r="C548" s="77">
        <v>0.84615384615384615</v>
      </c>
      <c r="D548" s="77">
        <v>0.39423076923076922</v>
      </c>
      <c r="E548" s="77">
        <v>1.0288461538461537</v>
      </c>
      <c r="F548" s="77">
        <v>0.96964903846153849</v>
      </c>
      <c r="G548" s="77">
        <v>0.40788173076923073</v>
      </c>
      <c r="H548" s="77">
        <v>0.49948116242059842</v>
      </c>
      <c r="I548" s="77">
        <v>0.51083238528046704</v>
      </c>
      <c r="J548" s="43">
        <v>0</v>
      </c>
      <c r="K548" s="43" t="s">
        <v>244</v>
      </c>
      <c r="L548" s="43" t="s">
        <v>346</v>
      </c>
      <c r="M548" s="43" t="s">
        <v>261</v>
      </c>
      <c r="N548" s="43" t="s">
        <v>1179</v>
      </c>
      <c r="O548" s="43">
        <v>0</v>
      </c>
      <c r="P548" s="43" t="s">
        <v>344</v>
      </c>
      <c r="Q548" s="77">
        <v>-0.44567477077570494</v>
      </c>
      <c r="R548" s="77">
        <v>0.22155315270378467</v>
      </c>
      <c r="S548" s="43">
        <v>346</v>
      </c>
      <c r="T548" s="53">
        <v>0.4325</v>
      </c>
      <c r="U548" s="58">
        <f t="shared" si="24"/>
        <v>0</v>
      </c>
      <c r="V548" s="78">
        <f t="shared" si="25"/>
        <v>0.52604580598110173</v>
      </c>
      <c r="W548" s="73" t="str">
        <f t="shared" si="26"/>
        <v>OK</v>
      </c>
    </row>
    <row r="549" spans="1:23">
      <c r="A549" s="42" t="s">
        <v>885</v>
      </c>
      <c r="B549" s="77">
        <v>78.5</v>
      </c>
      <c r="C549" s="77">
        <v>0.75961538461538458</v>
      </c>
      <c r="D549" s="77">
        <v>0.26923076923076922</v>
      </c>
      <c r="E549" s="77">
        <v>0.99038461538461542</v>
      </c>
      <c r="F549" s="77">
        <v>0.97117692307692305</v>
      </c>
      <c r="G549" s="77">
        <v>0.41430288461538461</v>
      </c>
      <c r="H549" s="77">
        <v>0.45082599840400062</v>
      </c>
      <c r="I549" s="77">
        <v>0.43264279647578624</v>
      </c>
      <c r="J549" s="43">
        <v>1</v>
      </c>
      <c r="K549" s="43" t="s">
        <v>303</v>
      </c>
      <c r="L549" s="43" t="s">
        <v>353</v>
      </c>
      <c r="M549" s="43" t="s">
        <v>304</v>
      </c>
      <c r="N549" s="43" t="s">
        <v>1181</v>
      </c>
      <c r="O549" s="43">
        <v>0</v>
      </c>
      <c r="P549" s="43" t="s">
        <v>344</v>
      </c>
      <c r="Q549" s="77">
        <v>-1.2256034742123707</v>
      </c>
      <c r="R549" s="77">
        <v>0.20831050483164487</v>
      </c>
      <c r="S549" s="43">
        <v>346</v>
      </c>
      <c r="T549" s="53">
        <v>0.4325</v>
      </c>
      <c r="U549" s="58">
        <f t="shared" si="24"/>
        <v>0</v>
      </c>
      <c r="V549" s="78">
        <f t="shared" si="25"/>
        <v>0.47908881707068995</v>
      </c>
      <c r="W549" s="73" t="str">
        <f t="shared" si="26"/>
        <v>OK</v>
      </c>
    </row>
    <row r="550" spans="1:23">
      <c r="A550" s="42" t="s">
        <v>886</v>
      </c>
      <c r="B550" s="77">
        <v>89.5</v>
      </c>
      <c r="C550" s="77">
        <v>0.84615384615384615</v>
      </c>
      <c r="D550" s="77">
        <v>0.29807692307692307</v>
      </c>
      <c r="E550" s="77">
        <v>0.99038461538461542</v>
      </c>
      <c r="F550" s="77">
        <v>0.97395961538461528</v>
      </c>
      <c r="G550" s="77">
        <v>0.37053557692307693</v>
      </c>
      <c r="H550" s="77">
        <v>0.50327257830739369</v>
      </c>
      <c r="I550" s="77">
        <v>0.42328332995690915</v>
      </c>
      <c r="J550" s="43">
        <v>1</v>
      </c>
      <c r="K550" s="43" t="s">
        <v>244</v>
      </c>
      <c r="L550" s="43" t="s">
        <v>353</v>
      </c>
      <c r="M550" s="43" t="s">
        <v>257</v>
      </c>
      <c r="N550" s="43" t="s">
        <v>1179</v>
      </c>
      <c r="O550" s="43">
        <v>0</v>
      </c>
      <c r="P550" s="43" t="s">
        <v>344</v>
      </c>
      <c r="Q550" s="77">
        <v>-0.83456418146424116</v>
      </c>
      <c r="R550" s="77">
        <v>-0.17033119356933871</v>
      </c>
      <c r="S550" s="43">
        <v>346</v>
      </c>
      <c r="T550" s="53">
        <v>0.4325</v>
      </c>
      <c r="U550" s="58">
        <f t="shared" si="24"/>
        <v>0</v>
      </c>
      <c r="V550" s="78">
        <f t="shared" si="25"/>
        <v>0.51082376499463067</v>
      </c>
      <c r="W550" s="73" t="str">
        <f t="shared" si="26"/>
        <v>OK</v>
      </c>
    </row>
    <row r="551" spans="1:23">
      <c r="A551" s="42" t="s">
        <v>887</v>
      </c>
      <c r="B551" s="77">
        <v>88.5</v>
      </c>
      <c r="C551" s="77">
        <v>0.64423076923076927</v>
      </c>
      <c r="D551" s="77">
        <v>0.24038461538461539</v>
      </c>
      <c r="E551" s="77">
        <v>0.93269230769230771</v>
      </c>
      <c r="F551" s="77">
        <v>0.9742701923076923</v>
      </c>
      <c r="G551" s="77">
        <v>0.35491923076923076</v>
      </c>
      <c r="H551" s="77">
        <v>0.29609920429996994</v>
      </c>
      <c r="I551" s="77">
        <v>0.418430254864542</v>
      </c>
      <c r="J551" s="43">
        <v>1</v>
      </c>
      <c r="K551" s="43" t="s">
        <v>266</v>
      </c>
      <c r="L551" s="43" t="s">
        <v>343</v>
      </c>
      <c r="M551" s="43" t="s">
        <v>267</v>
      </c>
      <c r="N551" s="43" t="s">
        <v>1180</v>
      </c>
      <c r="O551" s="43">
        <v>2</v>
      </c>
      <c r="P551" s="43" t="s">
        <v>347</v>
      </c>
      <c r="Q551" s="77">
        <v>-1.7230464357069724</v>
      </c>
      <c r="R551" s="77">
        <v>-0.3515035923896771</v>
      </c>
      <c r="S551" s="43">
        <v>231</v>
      </c>
      <c r="T551" s="53">
        <v>0.28875000000000001</v>
      </c>
      <c r="U551" s="58">
        <f t="shared" si="24"/>
        <v>0</v>
      </c>
      <c r="V551" s="78">
        <f t="shared" si="25"/>
        <v>0.42004391070204133</v>
      </c>
      <c r="W551" s="73" t="str">
        <f t="shared" si="26"/>
        <v>OK</v>
      </c>
    </row>
    <row r="552" spans="1:23">
      <c r="A552" s="42" t="s">
        <v>888</v>
      </c>
      <c r="B552" s="77">
        <v>195.5</v>
      </c>
      <c r="C552" s="77">
        <v>1.3846153846153846</v>
      </c>
      <c r="D552" s="77">
        <v>0.97115384615384615</v>
      </c>
      <c r="E552" s="77">
        <v>1.7211538461538463</v>
      </c>
      <c r="F552" s="77">
        <v>0.9677730769230769</v>
      </c>
      <c r="G552" s="77">
        <v>7.1965384615384612E-2</v>
      </c>
      <c r="H552" s="77">
        <v>0.87780803583090872</v>
      </c>
      <c r="I552" s="77">
        <v>0.90081830629038762</v>
      </c>
      <c r="J552" s="43">
        <v>1</v>
      </c>
      <c r="K552" s="43" t="s">
        <v>286</v>
      </c>
      <c r="L552" s="43" t="s">
        <v>343</v>
      </c>
      <c r="M552" s="43" t="s">
        <v>291</v>
      </c>
      <c r="N552" s="43" t="s">
        <v>1182</v>
      </c>
      <c r="O552" s="43">
        <v>1</v>
      </c>
      <c r="P552" s="43" t="s">
        <v>350</v>
      </c>
      <c r="Q552" s="77">
        <v>5.0115906166823949</v>
      </c>
      <c r="R552" s="77">
        <v>-2.022878686889654</v>
      </c>
      <c r="S552" s="43">
        <v>223</v>
      </c>
      <c r="T552" s="53">
        <v>0.27875</v>
      </c>
      <c r="U552" s="58">
        <f t="shared" si="24"/>
        <v>1</v>
      </c>
      <c r="V552" s="78">
        <f t="shared" si="25"/>
        <v>0.89726776185717916</v>
      </c>
      <c r="W552" s="73" t="str">
        <f t="shared" si="26"/>
        <v>OK</v>
      </c>
    </row>
    <row r="553" spans="1:23">
      <c r="A553" s="42" t="s">
        <v>889</v>
      </c>
      <c r="B553" s="77">
        <v>145</v>
      </c>
      <c r="C553" s="77">
        <v>1.0769230769230769</v>
      </c>
      <c r="D553" s="77">
        <v>0.45192307692307693</v>
      </c>
      <c r="E553" s="77">
        <v>1.1538461538461537</v>
      </c>
      <c r="F553" s="77">
        <v>0.97080961538461541</v>
      </c>
      <c r="G553" s="77">
        <v>0.25831634615384613</v>
      </c>
      <c r="H553" s="77">
        <v>0.73228467167437927</v>
      </c>
      <c r="I553" s="77">
        <v>0.43609448805212525</v>
      </c>
      <c r="J553" s="43">
        <v>1</v>
      </c>
      <c r="K553" s="43" t="s">
        <v>308</v>
      </c>
      <c r="L553" s="43" t="s">
        <v>349</v>
      </c>
      <c r="M553" s="43" t="s">
        <v>309</v>
      </c>
      <c r="N553" s="43" t="s">
        <v>1182</v>
      </c>
      <c r="O553" s="43">
        <v>0</v>
      </c>
      <c r="P553" s="43" t="s">
        <v>344</v>
      </c>
      <c r="Q553" s="77">
        <v>1.0591202466250857</v>
      </c>
      <c r="R553" s="77">
        <v>-1.244639396435528</v>
      </c>
      <c r="S553" s="43">
        <v>346</v>
      </c>
      <c r="T553" s="53">
        <v>0.4325</v>
      </c>
      <c r="U553" s="58">
        <f t="shared" si="24"/>
        <v>0</v>
      </c>
      <c r="V553" s="78">
        <f t="shared" si="25"/>
        <v>0.64577736213064674</v>
      </c>
      <c r="W553" s="73" t="str">
        <f t="shared" si="26"/>
        <v>OK</v>
      </c>
    </row>
    <row r="554" spans="1:23">
      <c r="A554" s="42" t="s">
        <v>890</v>
      </c>
      <c r="B554" s="77">
        <v>79.5</v>
      </c>
      <c r="C554" s="77">
        <v>0.78846153846153844</v>
      </c>
      <c r="D554" s="77">
        <v>0.29807692307692307</v>
      </c>
      <c r="E554" s="77">
        <v>0.95192307692307687</v>
      </c>
      <c r="F554" s="77">
        <v>0.96924230769230768</v>
      </c>
      <c r="G554" s="77">
        <v>0.41371249999999998</v>
      </c>
      <c r="H554" s="77">
        <v>0.42189044354622912</v>
      </c>
      <c r="I554" s="77">
        <v>0.42964553560522911</v>
      </c>
      <c r="J554" s="43">
        <v>1</v>
      </c>
      <c r="K554" s="43" t="s">
        <v>244</v>
      </c>
      <c r="L554" s="43" t="s">
        <v>349</v>
      </c>
      <c r="M554" s="43" t="s">
        <v>257</v>
      </c>
      <c r="N554" s="43" t="s">
        <v>1181</v>
      </c>
      <c r="O554" s="43">
        <v>0</v>
      </c>
      <c r="P554" s="43" t="s">
        <v>344</v>
      </c>
      <c r="Q554" s="77">
        <v>-1.2212499163268515</v>
      </c>
      <c r="R554" s="77">
        <v>0.18900027024228702</v>
      </c>
      <c r="S554" s="43">
        <v>346</v>
      </c>
      <c r="T554" s="53">
        <v>0.4325</v>
      </c>
      <c r="U554" s="58">
        <f t="shared" si="24"/>
        <v>0</v>
      </c>
      <c r="V554" s="78">
        <f t="shared" si="25"/>
        <v>0.46531623527737187</v>
      </c>
      <c r="W554" s="73" t="str">
        <f t="shared" si="26"/>
        <v>OK</v>
      </c>
    </row>
    <row r="555" spans="1:23">
      <c r="A555" s="42" t="s">
        <v>891</v>
      </c>
      <c r="B555" s="77">
        <v>72</v>
      </c>
      <c r="C555" s="77">
        <v>0.80769230769230771</v>
      </c>
      <c r="D555" s="77">
        <v>0.31730769230769229</v>
      </c>
      <c r="E555" s="77">
        <v>0.99038461538461542</v>
      </c>
      <c r="F555" s="77">
        <v>0.9684076923076923</v>
      </c>
      <c r="G555" s="77">
        <v>0.67371923076923079</v>
      </c>
      <c r="H555" s="77">
        <v>0.43825773822621583</v>
      </c>
      <c r="I555" s="77">
        <v>0.50323410287867421</v>
      </c>
      <c r="J555" s="43">
        <v>1</v>
      </c>
      <c r="K555" s="43" t="s">
        <v>281</v>
      </c>
      <c r="L555" s="43" t="s">
        <v>343</v>
      </c>
      <c r="M555" s="43" t="s">
        <v>283</v>
      </c>
      <c r="N555" s="43" t="s">
        <v>1181</v>
      </c>
      <c r="O555" s="43">
        <v>0</v>
      </c>
      <c r="P555" s="43" t="s">
        <v>344</v>
      </c>
      <c r="Q555" s="77">
        <v>-1.1006069419791336</v>
      </c>
      <c r="R555" s="77">
        <v>2.0977687102935452</v>
      </c>
      <c r="S555" s="43">
        <v>346</v>
      </c>
      <c r="T555" s="53">
        <v>0.4325</v>
      </c>
      <c r="U555" s="58">
        <f t="shared" si="24"/>
        <v>0</v>
      </c>
      <c r="V555" s="78">
        <f t="shared" si="25"/>
        <v>0.42975640537309168</v>
      </c>
      <c r="W555" s="73" t="str">
        <f t="shared" si="26"/>
        <v>OK</v>
      </c>
    </row>
    <row r="556" spans="1:23">
      <c r="A556" s="42" t="s">
        <v>892</v>
      </c>
      <c r="B556" s="77">
        <v>91.5</v>
      </c>
      <c r="C556" s="77">
        <v>0.80769230769230771</v>
      </c>
      <c r="D556" s="77">
        <v>0.375</v>
      </c>
      <c r="E556" s="77">
        <v>1.0288461538461537</v>
      </c>
      <c r="F556" s="77">
        <v>0.9699423076923076</v>
      </c>
      <c r="G556" s="77">
        <v>0.46320096153846152</v>
      </c>
      <c r="H556" s="77">
        <v>0.37598509667927205</v>
      </c>
      <c r="I556" s="77">
        <v>0.50806736508606865</v>
      </c>
      <c r="J556" s="43">
        <v>0</v>
      </c>
      <c r="K556" s="43" t="s">
        <v>276</v>
      </c>
      <c r="L556" s="43" t="s">
        <v>369</v>
      </c>
      <c r="M556" s="43" t="s">
        <v>275</v>
      </c>
      <c r="N556" s="43" t="s">
        <v>1181</v>
      </c>
      <c r="O556" s="43">
        <v>0</v>
      </c>
      <c r="P556" s="43" t="s">
        <v>344</v>
      </c>
      <c r="Q556" s="77">
        <v>-0.77527162701066643</v>
      </c>
      <c r="R556" s="77">
        <v>0.54970200009592796</v>
      </c>
      <c r="S556" s="43">
        <v>346</v>
      </c>
      <c r="T556" s="53">
        <v>0.4325</v>
      </c>
      <c r="U556" s="58">
        <f t="shared" si="24"/>
        <v>0</v>
      </c>
      <c r="V556" s="78">
        <f t="shared" si="25"/>
        <v>0.4558132626468776</v>
      </c>
      <c r="W556" s="73" t="str">
        <f t="shared" si="26"/>
        <v>OK</v>
      </c>
    </row>
    <row r="557" spans="1:23">
      <c r="A557" s="42" t="s">
        <v>893</v>
      </c>
      <c r="B557" s="77">
        <v>90</v>
      </c>
      <c r="C557" s="77">
        <v>0.81730769230769229</v>
      </c>
      <c r="D557" s="77">
        <v>0.28846153846153844</v>
      </c>
      <c r="E557" s="77">
        <v>0.68269230769230771</v>
      </c>
      <c r="F557" s="77">
        <v>0.97396394230769223</v>
      </c>
      <c r="G557" s="77">
        <v>0.49222884615384616</v>
      </c>
      <c r="H557" s="77">
        <v>0.49523010321256289</v>
      </c>
      <c r="I557" s="77">
        <v>0.37048865016615029</v>
      </c>
      <c r="J557" s="43">
        <v>0</v>
      </c>
      <c r="K557" s="43" t="s">
        <v>281</v>
      </c>
      <c r="L557" s="43" t="s">
        <v>353</v>
      </c>
      <c r="M557" s="43" t="s">
        <v>280</v>
      </c>
      <c r="N557" s="43" t="s">
        <v>1179</v>
      </c>
      <c r="O557" s="43">
        <v>2</v>
      </c>
      <c r="P557" s="43" t="s">
        <v>347</v>
      </c>
      <c r="Q557" s="77">
        <v>-1.427203571571056</v>
      </c>
      <c r="R557" s="77">
        <v>0.44942016774345794</v>
      </c>
      <c r="S557" s="43">
        <v>231</v>
      </c>
      <c r="T557" s="53">
        <v>0.28875000000000001</v>
      </c>
      <c r="U557" s="58">
        <f t="shared" si="24"/>
        <v>0</v>
      </c>
      <c r="V557" s="78">
        <f t="shared" si="25"/>
        <v>0.46094292995703684</v>
      </c>
      <c r="W557" s="73" t="str">
        <f t="shared" si="26"/>
        <v>OK</v>
      </c>
    </row>
    <row r="558" spans="1:23">
      <c r="A558" s="42" t="s">
        <v>894</v>
      </c>
      <c r="B558" s="77">
        <v>55</v>
      </c>
      <c r="C558" s="77">
        <v>0.54807692307692313</v>
      </c>
      <c r="D558" s="77">
        <v>0.11538461538461539</v>
      </c>
      <c r="E558" s="77">
        <v>0.72115384615384615</v>
      </c>
      <c r="F558" s="77">
        <v>0.97136826923076924</v>
      </c>
      <c r="G558" s="77">
        <v>0.54864038461538456</v>
      </c>
      <c r="H558" s="77">
        <v>0.30589570873527494</v>
      </c>
      <c r="I558" s="77">
        <v>0.23101682107541757</v>
      </c>
      <c r="J558" s="43">
        <v>1</v>
      </c>
      <c r="K558" s="43" t="s">
        <v>270</v>
      </c>
      <c r="L558" s="43" t="s">
        <v>369</v>
      </c>
      <c r="M558" s="43" t="s">
        <v>271</v>
      </c>
      <c r="N558" s="43" t="s">
        <v>1180</v>
      </c>
      <c r="O558" s="43">
        <v>2</v>
      </c>
      <c r="P558" s="43" t="s">
        <v>347</v>
      </c>
      <c r="Q558" s="77">
        <v>-3.1290559304937084</v>
      </c>
      <c r="R558" s="77">
        <v>0.9261050691257191</v>
      </c>
      <c r="S558" s="43">
        <v>231</v>
      </c>
      <c r="T558" s="53">
        <v>0.28875000000000001</v>
      </c>
      <c r="U558" s="58">
        <f t="shared" si="24"/>
        <v>0</v>
      </c>
      <c r="V558" s="78">
        <f t="shared" si="25"/>
        <v>0.31979801909965289</v>
      </c>
      <c r="W558" s="73" t="str">
        <f t="shared" si="26"/>
        <v>OK</v>
      </c>
    </row>
    <row r="559" spans="1:23">
      <c r="A559" s="42" t="s">
        <v>895</v>
      </c>
      <c r="B559" s="77">
        <v>68.5</v>
      </c>
      <c r="C559" s="77">
        <v>0.48076923076923078</v>
      </c>
      <c r="D559" s="77">
        <v>0.14423076923076922</v>
      </c>
      <c r="E559" s="77">
        <v>0.36538461538461536</v>
      </c>
      <c r="F559" s="77">
        <v>0.97172163461538463</v>
      </c>
      <c r="G559" s="77">
        <v>0.46204807692307692</v>
      </c>
      <c r="H559" s="77">
        <v>0.20941320114174242</v>
      </c>
      <c r="I559" s="77">
        <v>0.17168211673869102</v>
      </c>
      <c r="J559" s="43">
        <v>1</v>
      </c>
      <c r="K559" s="43" t="s">
        <v>281</v>
      </c>
      <c r="L559" s="43" t="s">
        <v>369</v>
      </c>
      <c r="M559" s="43" t="s">
        <v>280</v>
      </c>
      <c r="N559" s="43" t="s">
        <v>1180</v>
      </c>
      <c r="O559" s="43">
        <v>2</v>
      </c>
      <c r="P559" s="43" t="s">
        <v>347</v>
      </c>
      <c r="Q559" s="77">
        <v>-3.7329478946706627</v>
      </c>
      <c r="R559" s="77">
        <v>9.6812816113928286E-3</v>
      </c>
      <c r="S559" s="43">
        <v>231</v>
      </c>
      <c r="T559" s="53">
        <v>0.28875000000000001</v>
      </c>
      <c r="U559" s="58">
        <f t="shared" si="24"/>
        <v>0</v>
      </c>
      <c r="V559" s="78">
        <f t="shared" si="25"/>
        <v>0.28022855630462218</v>
      </c>
      <c r="W559" s="73" t="str">
        <f t="shared" si="26"/>
        <v>OK</v>
      </c>
    </row>
    <row r="560" spans="1:23">
      <c r="A560" s="42" t="s">
        <v>896</v>
      </c>
      <c r="B560" s="77">
        <v>108.5</v>
      </c>
      <c r="C560" s="77">
        <v>0.95192307692307687</v>
      </c>
      <c r="D560" s="77">
        <v>0.41346153846153844</v>
      </c>
      <c r="E560" s="77">
        <v>1.0192307692307692</v>
      </c>
      <c r="F560" s="77">
        <v>0.97581730769230768</v>
      </c>
      <c r="G560" s="77">
        <v>0.45767115384615387</v>
      </c>
      <c r="H560" s="77">
        <v>0.62315849731682726</v>
      </c>
      <c r="I560" s="77">
        <v>0.52306001187661333</v>
      </c>
      <c r="J560" s="43">
        <v>1</v>
      </c>
      <c r="K560" s="43" t="s">
        <v>303</v>
      </c>
      <c r="L560" s="43" t="s">
        <v>343</v>
      </c>
      <c r="M560" s="43" t="s">
        <v>302</v>
      </c>
      <c r="N560" s="43" t="s">
        <v>1179</v>
      </c>
      <c r="O560" s="43">
        <v>0</v>
      </c>
      <c r="P560" s="43" t="s">
        <v>344</v>
      </c>
      <c r="Q560" s="77">
        <v>0.16896149171938027</v>
      </c>
      <c r="R560" s="77">
        <v>0.4107237980109722</v>
      </c>
      <c r="S560" s="43">
        <v>346</v>
      </c>
      <c r="T560" s="53">
        <v>0.4325</v>
      </c>
      <c r="U560" s="58">
        <f t="shared" si="24"/>
        <v>0</v>
      </c>
      <c r="V560" s="78">
        <f t="shared" si="25"/>
        <v>0.57292153889401776</v>
      </c>
      <c r="W560" s="73" t="str">
        <f t="shared" si="26"/>
        <v>OK</v>
      </c>
    </row>
    <row r="561" spans="1:23">
      <c r="A561" s="42" t="s">
        <v>897</v>
      </c>
      <c r="B561" s="77">
        <v>114</v>
      </c>
      <c r="C561" s="77">
        <v>1.25</v>
      </c>
      <c r="D561" s="77">
        <v>0.75961538461538458</v>
      </c>
      <c r="E561" s="77">
        <v>1.4326923076923077</v>
      </c>
      <c r="F561" s="77">
        <v>0.96867019230769225</v>
      </c>
      <c r="G561" s="77">
        <v>0.5087942307692308</v>
      </c>
      <c r="H561" s="77">
        <v>0.77911652597387693</v>
      </c>
      <c r="I561" s="77">
        <v>0.75659161046062395</v>
      </c>
      <c r="J561" s="43">
        <v>0</v>
      </c>
      <c r="K561" s="43" t="s">
        <v>303</v>
      </c>
      <c r="L561" s="43" t="s">
        <v>369</v>
      </c>
      <c r="M561" s="43" t="s">
        <v>304</v>
      </c>
      <c r="N561" s="43" t="s">
        <v>1182</v>
      </c>
      <c r="O561" s="43">
        <v>1</v>
      </c>
      <c r="P561" s="43" t="s">
        <v>350</v>
      </c>
      <c r="Q561" s="77">
        <v>2.6003511040784337</v>
      </c>
      <c r="R561" s="77">
        <v>1.2834213919856978</v>
      </c>
      <c r="S561" s="43">
        <v>223</v>
      </c>
      <c r="T561" s="53">
        <v>0.27875</v>
      </c>
      <c r="U561" s="58">
        <f t="shared" si="24"/>
        <v>0</v>
      </c>
      <c r="V561" s="78">
        <f t="shared" si="25"/>
        <v>0.70038136213412405</v>
      </c>
      <c r="W561" s="73" t="str">
        <f t="shared" si="26"/>
        <v>CONSENT LIMIT</v>
      </c>
    </row>
    <row r="562" spans="1:23">
      <c r="A562" s="42" t="s">
        <v>898</v>
      </c>
      <c r="B562" s="77">
        <v>123.5</v>
      </c>
      <c r="C562" s="77">
        <v>0.92307692307692313</v>
      </c>
      <c r="D562" s="77">
        <v>0.42307692307692307</v>
      </c>
      <c r="E562" s="77">
        <v>0.78846153846153844</v>
      </c>
      <c r="F562" s="77">
        <v>0.97169230769230763</v>
      </c>
      <c r="G562" s="77">
        <v>0.23074423076923076</v>
      </c>
      <c r="H562" s="77">
        <v>0.53964919607189721</v>
      </c>
      <c r="I562" s="77">
        <v>0.39193125276310736</v>
      </c>
      <c r="J562" s="43">
        <v>1</v>
      </c>
      <c r="K562" s="43" t="s">
        <v>244</v>
      </c>
      <c r="L562" s="43" t="s">
        <v>353</v>
      </c>
      <c r="M562" s="43" t="s">
        <v>258</v>
      </c>
      <c r="N562" s="43" t="s">
        <v>1179</v>
      </c>
      <c r="O562" s="43">
        <v>0</v>
      </c>
      <c r="P562" s="43" t="s">
        <v>344</v>
      </c>
      <c r="Q562" s="77">
        <v>-0.31832736755900515</v>
      </c>
      <c r="R562" s="77">
        <v>-1.4747815320636577</v>
      </c>
      <c r="S562" s="43">
        <v>346</v>
      </c>
      <c r="T562" s="53">
        <v>0.4325</v>
      </c>
      <c r="U562" s="58">
        <f t="shared" si="24"/>
        <v>0</v>
      </c>
      <c r="V562" s="78">
        <f t="shared" si="25"/>
        <v>0.55273545636897825</v>
      </c>
      <c r="W562" s="73" t="str">
        <f t="shared" si="26"/>
        <v>OK</v>
      </c>
    </row>
    <row r="563" spans="1:23">
      <c r="A563" s="42" t="s">
        <v>899</v>
      </c>
      <c r="B563" s="77">
        <v>124.5</v>
      </c>
      <c r="C563" s="77">
        <v>1</v>
      </c>
      <c r="D563" s="77">
        <v>0.52884615384615385</v>
      </c>
      <c r="E563" s="77">
        <v>1.2403846153846154</v>
      </c>
      <c r="F563" s="77">
        <v>0.97100096153846149</v>
      </c>
      <c r="G563" s="77">
        <v>0.38348461538461537</v>
      </c>
      <c r="H563" s="77">
        <v>0.47715414733051192</v>
      </c>
      <c r="I563" s="77">
        <v>0.5794881504103897</v>
      </c>
      <c r="J563" s="43">
        <v>1</v>
      </c>
      <c r="K563" s="43" t="s">
        <v>266</v>
      </c>
      <c r="L563" s="43" t="s">
        <v>353</v>
      </c>
      <c r="M563" s="43" t="s">
        <v>265</v>
      </c>
      <c r="N563" s="43" t="s">
        <v>1181</v>
      </c>
      <c r="O563" s="43">
        <v>0</v>
      </c>
      <c r="P563" s="43" t="s">
        <v>344</v>
      </c>
      <c r="Q563" s="77">
        <v>0.7617826835471927</v>
      </c>
      <c r="R563" s="77">
        <v>-3.7072308258951109E-2</v>
      </c>
      <c r="S563" s="43">
        <v>346</v>
      </c>
      <c r="T563" s="53">
        <v>0.4325</v>
      </c>
      <c r="U563" s="58">
        <f t="shared" si="24"/>
        <v>0</v>
      </c>
      <c r="V563" s="78">
        <f t="shared" si="25"/>
        <v>0.54269465757569346</v>
      </c>
      <c r="W563" s="73" t="str">
        <f t="shared" si="26"/>
        <v>OK</v>
      </c>
    </row>
    <row r="564" spans="1:23">
      <c r="A564" s="42" t="s">
        <v>900</v>
      </c>
      <c r="B564" s="77">
        <v>82</v>
      </c>
      <c r="C564" s="77">
        <v>0.69230769230769229</v>
      </c>
      <c r="D564" s="77">
        <v>0.29807692307692307</v>
      </c>
      <c r="E564" s="77">
        <v>0.86538461538461542</v>
      </c>
      <c r="F564" s="77">
        <v>0.97310288461538452</v>
      </c>
      <c r="G564" s="77">
        <v>0.26971057692307693</v>
      </c>
      <c r="H564" s="77">
        <v>0.25560348102752828</v>
      </c>
      <c r="I564" s="77">
        <v>0.43430690975337083</v>
      </c>
      <c r="J564" s="43">
        <v>1</v>
      </c>
      <c r="K564" s="43" t="s">
        <v>286</v>
      </c>
      <c r="L564" s="43" t="s">
        <v>343</v>
      </c>
      <c r="M564" s="43" t="s">
        <v>289</v>
      </c>
      <c r="N564" s="43" t="s">
        <v>1180</v>
      </c>
      <c r="O564" s="43">
        <v>2</v>
      </c>
      <c r="P564" s="43" t="s">
        <v>347</v>
      </c>
      <c r="Q564" s="77">
        <v>-1.6932782899577932</v>
      </c>
      <c r="R564" s="77">
        <v>-0.85277803846987177</v>
      </c>
      <c r="S564" s="43">
        <v>231</v>
      </c>
      <c r="T564" s="53">
        <v>0.28875000000000001</v>
      </c>
      <c r="U564" s="58">
        <f t="shared" si="24"/>
        <v>0</v>
      </c>
      <c r="V564" s="78">
        <f t="shared" si="25"/>
        <v>0.42788599515762971</v>
      </c>
      <c r="W564" s="73" t="str">
        <f t="shared" si="26"/>
        <v>OK</v>
      </c>
    </row>
    <row r="565" spans="1:23">
      <c r="A565" s="42" t="s">
        <v>901</v>
      </c>
      <c r="B565" s="77">
        <v>116.5</v>
      </c>
      <c r="C565" s="77">
        <v>1.0288461538461537</v>
      </c>
      <c r="D565" s="77">
        <v>0.625</v>
      </c>
      <c r="E565" s="77">
        <v>1.3365384615384615</v>
      </c>
      <c r="F565" s="77">
        <v>0.9697841346153846</v>
      </c>
      <c r="G565" s="77">
        <v>0.46587403846153841</v>
      </c>
      <c r="H565" s="77">
        <v>0.59983033857053514</v>
      </c>
      <c r="I565" s="77">
        <v>0.69362131428084017</v>
      </c>
      <c r="J565" s="43">
        <v>1</v>
      </c>
      <c r="K565" s="43" t="s">
        <v>298</v>
      </c>
      <c r="L565" s="43" t="s">
        <v>343</v>
      </c>
      <c r="M565" s="43" t="s">
        <v>301</v>
      </c>
      <c r="N565" s="43" t="s">
        <v>1179</v>
      </c>
      <c r="O565" s="43">
        <v>1</v>
      </c>
      <c r="P565" s="43" t="s">
        <v>350</v>
      </c>
      <c r="Q565" s="77">
        <v>1.4631398973587706</v>
      </c>
      <c r="R565" s="77">
        <v>0.78446646954601995</v>
      </c>
      <c r="S565" s="43">
        <v>223</v>
      </c>
      <c r="T565" s="53">
        <v>0.27875</v>
      </c>
      <c r="U565" s="58">
        <f t="shared" si="24"/>
        <v>1</v>
      </c>
      <c r="V565" s="78">
        <f t="shared" si="25"/>
        <v>0.61154153702560832</v>
      </c>
      <c r="W565" s="73" t="str">
        <f t="shared" si="26"/>
        <v>OK</v>
      </c>
    </row>
    <row r="566" spans="1:23">
      <c r="A566" s="42" t="s">
        <v>902</v>
      </c>
      <c r="B566" s="77">
        <v>158</v>
      </c>
      <c r="C566" s="77">
        <v>1.1153846153846154</v>
      </c>
      <c r="D566" s="77">
        <v>0.34615384615384615</v>
      </c>
      <c r="E566" s="77">
        <v>0.89423076923076927</v>
      </c>
      <c r="F566" s="77">
        <v>0.97076634615384616</v>
      </c>
      <c r="G566" s="77">
        <v>0.17076826923076924</v>
      </c>
      <c r="H566" s="77">
        <v>0.56670786527003347</v>
      </c>
      <c r="I566" s="77">
        <v>0.18357187093654803</v>
      </c>
      <c r="J566" s="43">
        <v>1</v>
      </c>
      <c r="K566" s="43" t="s">
        <v>244</v>
      </c>
      <c r="L566" s="43" t="s">
        <v>353</v>
      </c>
      <c r="M566" s="43" t="s">
        <v>260</v>
      </c>
      <c r="N566" s="43" t="s">
        <v>1179</v>
      </c>
      <c r="O566" s="43">
        <v>0</v>
      </c>
      <c r="P566" s="43" t="s">
        <v>344</v>
      </c>
      <c r="Q566" s="77">
        <v>-6.3855586960650496E-2</v>
      </c>
      <c r="R566" s="77">
        <v>-2.3445379104019</v>
      </c>
      <c r="S566" s="43">
        <v>346</v>
      </c>
      <c r="T566" s="53">
        <v>0.4325</v>
      </c>
      <c r="U566" s="58">
        <f t="shared" si="24"/>
        <v>0</v>
      </c>
      <c r="V566" s="78">
        <f t="shared" si="25"/>
        <v>0.51739803334478718</v>
      </c>
      <c r="W566" s="73" t="str">
        <f t="shared" si="26"/>
        <v>OK</v>
      </c>
    </row>
    <row r="567" spans="1:23">
      <c r="A567" s="42" t="s">
        <v>903</v>
      </c>
      <c r="B567" s="77">
        <v>121</v>
      </c>
      <c r="C567" s="77">
        <v>0.94230769230769229</v>
      </c>
      <c r="D567" s="77">
        <v>0.51923076923076927</v>
      </c>
      <c r="E567" s="77">
        <v>1.2307692307692308</v>
      </c>
      <c r="F567" s="77">
        <v>0.97159807692307687</v>
      </c>
      <c r="G567" s="77">
        <v>0.38082403846153845</v>
      </c>
      <c r="H567" s="77">
        <v>0.62216119076017318</v>
      </c>
      <c r="I567" s="77">
        <v>0.70483548605316249</v>
      </c>
      <c r="J567" s="43">
        <v>0</v>
      </c>
      <c r="K567" s="43" t="s">
        <v>266</v>
      </c>
      <c r="L567" s="43" t="s">
        <v>343</v>
      </c>
      <c r="M567" s="43" t="s">
        <v>267</v>
      </c>
      <c r="N567" s="43" t="s">
        <v>1179</v>
      </c>
      <c r="O567" s="43">
        <v>0</v>
      </c>
      <c r="P567" s="43" t="s">
        <v>344</v>
      </c>
      <c r="Q567" s="77">
        <v>1.1345844643162768</v>
      </c>
      <c r="R567" s="77">
        <v>8.4349096987596642E-2</v>
      </c>
      <c r="S567" s="43">
        <v>346</v>
      </c>
      <c r="T567" s="53">
        <v>0.4325</v>
      </c>
      <c r="U567" s="58">
        <f t="shared" si="24"/>
        <v>0</v>
      </c>
      <c r="V567" s="78">
        <f t="shared" si="25"/>
        <v>0.64621717204264206</v>
      </c>
      <c r="W567" s="73" t="str">
        <f t="shared" si="26"/>
        <v>OK</v>
      </c>
    </row>
    <row r="568" spans="1:23">
      <c r="A568" s="42" t="s">
        <v>904</v>
      </c>
      <c r="B568" s="77">
        <v>171</v>
      </c>
      <c r="C568" s="77">
        <v>1.2115384615384615</v>
      </c>
      <c r="D568" s="77">
        <v>0.65384615384615385</v>
      </c>
      <c r="E568" s="77">
        <v>1.375</v>
      </c>
      <c r="F568" s="77">
        <v>0.9676451923076923</v>
      </c>
      <c r="G568" s="77">
        <v>0.34678365384615384</v>
      </c>
      <c r="H568" s="77">
        <v>0.71865503541592357</v>
      </c>
      <c r="I568" s="77">
        <v>0.69427497489794154</v>
      </c>
      <c r="J568" s="43">
        <v>1</v>
      </c>
      <c r="K568" s="43" t="s">
        <v>244</v>
      </c>
      <c r="L568" s="43" t="s">
        <v>349</v>
      </c>
      <c r="M568" s="43" t="s">
        <v>260</v>
      </c>
      <c r="N568" s="43" t="s">
        <v>1182</v>
      </c>
      <c r="O568" s="43">
        <v>1</v>
      </c>
      <c r="P568" s="43" t="s">
        <v>350</v>
      </c>
      <c r="Q568" s="77">
        <v>2.6441536484893096</v>
      </c>
      <c r="R568" s="77">
        <v>-0.45522124481928705</v>
      </c>
      <c r="S568" s="43">
        <v>223</v>
      </c>
      <c r="T568" s="53">
        <v>0.27875</v>
      </c>
      <c r="U568" s="58">
        <f t="shared" si="24"/>
        <v>1</v>
      </c>
      <c r="V568" s="78">
        <f t="shared" si="25"/>
        <v>0.69498134494500963</v>
      </c>
      <c r="W568" s="73" t="str">
        <f t="shared" si="26"/>
        <v>OK</v>
      </c>
    </row>
    <row r="569" spans="1:23">
      <c r="A569" s="42" t="s">
        <v>905</v>
      </c>
      <c r="B569" s="77">
        <v>172</v>
      </c>
      <c r="C569" s="77">
        <v>1.4230769230769231</v>
      </c>
      <c r="D569" s="77">
        <v>0.91346153846153844</v>
      </c>
      <c r="E569" s="77">
        <v>1.5</v>
      </c>
      <c r="F569" s="77">
        <v>0.96975288461538456</v>
      </c>
      <c r="G569" s="77">
        <v>0.5006028846153846</v>
      </c>
      <c r="H569" s="77">
        <v>0.84888162419959345</v>
      </c>
      <c r="I569" s="77">
        <v>0.7355462097112091</v>
      </c>
      <c r="J569" s="43">
        <v>0</v>
      </c>
      <c r="K569" s="43" t="s">
        <v>298</v>
      </c>
      <c r="L569" s="43" t="s">
        <v>346</v>
      </c>
      <c r="M569" s="43" t="s">
        <v>301</v>
      </c>
      <c r="N569" s="43" t="s">
        <v>1182</v>
      </c>
      <c r="O569" s="43">
        <v>1</v>
      </c>
      <c r="P569" s="43" t="s">
        <v>350</v>
      </c>
      <c r="Q569" s="77">
        <v>3.9118504417344817</v>
      </c>
      <c r="R569" s="77">
        <v>0.79707179728229205</v>
      </c>
      <c r="S569" s="43">
        <v>223</v>
      </c>
      <c r="T569" s="53">
        <v>0.27875</v>
      </c>
      <c r="U569" s="58">
        <f t="shared" si="24"/>
        <v>0</v>
      </c>
      <c r="V569" s="78">
        <f t="shared" si="25"/>
        <v>0.72750987264933364</v>
      </c>
      <c r="W569" s="73" t="str">
        <f t="shared" si="26"/>
        <v>CONSENT LIMIT</v>
      </c>
    </row>
    <row r="570" spans="1:23">
      <c r="A570" s="42" t="s">
        <v>906</v>
      </c>
      <c r="B570" s="77">
        <v>192</v>
      </c>
      <c r="C570" s="77">
        <v>1.2884615384615385</v>
      </c>
      <c r="D570" s="77">
        <v>0.74038461538461542</v>
      </c>
      <c r="E570" s="77">
        <v>1.5480769230769231</v>
      </c>
      <c r="F570" s="77">
        <v>0.96790865384615377</v>
      </c>
      <c r="G570" s="77">
        <v>0.26187788461538458</v>
      </c>
      <c r="H570" s="77">
        <v>0.81176570379833812</v>
      </c>
      <c r="I570" s="77">
        <v>0.76405722899331074</v>
      </c>
      <c r="J570" s="43">
        <v>0</v>
      </c>
      <c r="K570" s="43" t="s">
        <v>312</v>
      </c>
      <c r="L570" s="43" t="s">
        <v>343</v>
      </c>
      <c r="M570" s="43" t="s">
        <v>315</v>
      </c>
      <c r="N570" s="43" t="s">
        <v>1182</v>
      </c>
      <c r="O570" s="43">
        <v>1</v>
      </c>
      <c r="P570" s="43" t="s">
        <v>350</v>
      </c>
      <c r="Q570" s="77">
        <v>3.6935020645511902</v>
      </c>
      <c r="R570" s="77">
        <v>-1.0268335838758076</v>
      </c>
      <c r="S570" s="43">
        <v>223</v>
      </c>
      <c r="T570" s="53">
        <v>0.27875</v>
      </c>
      <c r="U570" s="58">
        <f t="shared" si="24"/>
        <v>0</v>
      </c>
      <c r="V570" s="78">
        <f t="shared" si="25"/>
        <v>0.77904226425339917</v>
      </c>
      <c r="W570" s="73" t="str">
        <f t="shared" si="26"/>
        <v>CONSENT LIMIT</v>
      </c>
    </row>
    <row r="571" spans="1:23">
      <c r="A571" s="42" t="s">
        <v>907</v>
      </c>
      <c r="B571" s="77">
        <v>77</v>
      </c>
      <c r="C571" s="77">
        <v>0.96153846153846156</v>
      </c>
      <c r="D571" s="77">
        <v>0.47115384615384615</v>
      </c>
      <c r="E571" s="77">
        <v>1.1730769230769231</v>
      </c>
      <c r="F571" s="77">
        <v>0.97151634615384619</v>
      </c>
      <c r="G571" s="77">
        <v>0.43792403846153849</v>
      </c>
      <c r="H571" s="77">
        <v>0.34700439866619959</v>
      </c>
      <c r="I571" s="77">
        <v>0.72295469994346351</v>
      </c>
      <c r="J571" s="43">
        <v>1</v>
      </c>
      <c r="K571" s="43" t="s">
        <v>303</v>
      </c>
      <c r="L571" s="43" t="s">
        <v>343</v>
      </c>
      <c r="M571" s="43" t="s">
        <v>306</v>
      </c>
      <c r="N571" s="43" t="s">
        <v>1181</v>
      </c>
      <c r="O571" s="43">
        <v>0</v>
      </c>
      <c r="P571" s="43" t="s">
        <v>344</v>
      </c>
      <c r="Q571" s="77">
        <v>6.0378951164239476E-2</v>
      </c>
      <c r="R571" s="77">
        <v>0.82777149930811622</v>
      </c>
      <c r="S571" s="43">
        <v>346</v>
      </c>
      <c r="T571" s="53">
        <v>0.4325</v>
      </c>
      <c r="U571" s="58">
        <f t="shared" si="24"/>
        <v>1</v>
      </c>
      <c r="V571" s="78">
        <f t="shared" si="25"/>
        <v>0.5135573797674442</v>
      </c>
      <c r="W571" s="73" t="str">
        <f t="shared" si="26"/>
        <v>OK</v>
      </c>
    </row>
    <row r="572" spans="1:23">
      <c r="A572" s="42" t="s">
        <v>908</v>
      </c>
      <c r="B572" s="77">
        <v>133</v>
      </c>
      <c r="C572" s="77">
        <v>1.3173076923076923</v>
      </c>
      <c r="D572" s="77">
        <v>0.55769230769230771</v>
      </c>
      <c r="E572" s="77">
        <v>1.2884615384615385</v>
      </c>
      <c r="F572" s="77">
        <v>0.97164615384615383</v>
      </c>
      <c r="G572" s="77">
        <v>0.35093846153846153</v>
      </c>
      <c r="H572" s="77">
        <v>0.68657385627518008</v>
      </c>
      <c r="I572" s="77">
        <v>0.49521584356270953</v>
      </c>
      <c r="J572" s="43">
        <v>1</v>
      </c>
      <c r="K572" s="43" t="s">
        <v>312</v>
      </c>
      <c r="L572" s="43" t="s">
        <v>343</v>
      </c>
      <c r="M572" s="43" t="s">
        <v>313</v>
      </c>
      <c r="N572" s="43" t="s">
        <v>1182</v>
      </c>
      <c r="O572" s="43">
        <v>1</v>
      </c>
      <c r="P572" s="43" t="s">
        <v>350</v>
      </c>
      <c r="Q572" s="77">
        <v>1.6697297045064223</v>
      </c>
      <c r="R572" s="77">
        <v>-0.33262348402215453</v>
      </c>
      <c r="S572" s="43">
        <v>223</v>
      </c>
      <c r="T572" s="53">
        <v>0.27875</v>
      </c>
      <c r="U572" s="58">
        <f t="shared" si="24"/>
        <v>0</v>
      </c>
      <c r="V572" s="78">
        <f t="shared" si="25"/>
        <v>0.61978837300802858</v>
      </c>
      <c r="W572" s="73" t="str">
        <f t="shared" si="26"/>
        <v>OK</v>
      </c>
    </row>
    <row r="573" spans="1:23">
      <c r="A573" s="42" t="s">
        <v>909</v>
      </c>
      <c r="B573" s="77">
        <v>127</v>
      </c>
      <c r="C573" s="77">
        <v>1.1923076923076923</v>
      </c>
      <c r="D573" s="77">
        <v>0.75961538461538458</v>
      </c>
      <c r="E573" s="77">
        <v>1.3461538461538463</v>
      </c>
      <c r="F573" s="77">
        <v>0.97168653846153852</v>
      </c>
      <c r="G573" s="77">
        <v>0.31040096153846153</v>
      </c>
      <c r="H573" s="77">
        <v>0.59630355181059669</v>
      </c>
      <c r="I573" s="77">
        <v>0.73231344809226673</v>
      </c>
      <c r="J573" s="43">
        <v>1</v>
      </c>
      <c r="K573" s="43" t="s">
        <v>286</v>
      </c>
      <c r="L573" s="43" t="s">
        <v>353</v>
      </c>
      <c r="M573" s="43" t="s">
        <v>292</v>
      </c>
      <c r="N573" s="43" t="s">
        <v>1179</v>
      </c>
      <c r="O573" s="43">
        <v>1</v>
      </c>
      <c r="P573" s="43" t="s">
        <v>350</v>
      </c>
      <c r="Q573" s="77">
        <v>2.2201258690586827</v>
      </c>
      <c r="R573" s="77">
        <v>-0.24204529961518029</v>
      </c>
      <c r="S573" s="43">
        <v>223</v>
      </c>
      <c r="T573" s="53">
        <v>0.27875</v>
      </c>
      <c r="U573" s="58">
        <f t="shared" si="24"/>
        <v>1</v>
      </c>
      <c r="V573" s="78">
        <f t="shared" si="25"/>
        <v>0.66043039235783318</v>
      </c>
      <c r="W573" s="73" t="str">
        <f t="shared" si="26"/>
        <v>OK</v>
      </c>
    </row>
    <row r="574" spans="1:23">
      <c r="A574" s="42" t="s">
        <v>910</v>
      </c>
      <c r="B574" s="77">
        <v>113.5</v>
      </c>
      <c r="C574" s="77">
        <v>1.0096153846153846</v>
      </c>
      <c r="D574" s="77">
        <v>0.48076923076923078</v>
      </c>
      <c r="E574" s="77">
        <v>1.2115384615384615</v>
      </c>
      <c r="F574" s="77">
        <v>0.97210096153846159</v>
      </c>
      <c r="G574" s="77">
        <v>0.39886250000000001</v>
      </c>
      <c r="H574" s="77">
        <v>0.66236913387355756</v>
      </c>
      <c r="I574" s="77">
        <v>0.53456849911853588</v>
      </c>
      <c r="J574" s="43">
        <v>1</v>
      </c>
      <c r="K574" s="43" t="s">
        <v>244</v>
      </c>
      <c r="L574" s="43" t="s">
        <v>353</v>
      </c>
      <c r="M574" s="43" t="s">
        <v>258</v>
      </c>
      <c r="N574" s="43" t="s">
        <v>1179</v>
      </c>
      <c r="O574" s="43">
        <v>0</v>
      </c>
      <c r="P574" s="43" t="s">
        <v>344</v>
      </c>
      <c r="Q574" s="77">
        <v>0.78926212352610337</v>
      </c>
      <c r="R574" s="77">
        <v>0.10220995598618655</v>
      </c>
      <c r="S574" s="43">
        <v>346</v>
      </c>
      <c r="T574" s="53">
        <v>0.4325</v>
      </c>
      <c r="U574" s="58">
        <f t="shared" si="24"/>
        <v>0</v>
      </c>
      <c r="V574" s="78">
        <f t="shared" si="25"/>
        <v>0.6087210349786617</v>
      </c>
      <c r="W574" s="73" t="str">
        <f t="shared" si="26"/>
        <v>OK</v>
      </c>
    </row>
    <row r="575" spans="1:23">
      <c r="A575" s="42" t="s">
        <v>911</v>
      </c>
      <c r="B575" s="77">
        <v>92</v>
      </c>
      <c r="C575" s="77">
        <v>0.84615384615384615</v>
      </c>
      <c r="D575" s="77">
        <v>0.32692307692307693</v>
      </c>
      <c r="E575" s="77">
        <v>1.0192307692307692</v>
      </c>
      <c r="F575" s="77">
        <v>0.97013557692307684</v>
      </c>
      <c r="G575" s="77">
        <v>0.38455384615384614</v>
      </c>
      <c r="H575" s="77">
        <v>0.44138414846468854</v>
      </c>
      <c r="I575" s="77">
        <v>0.42327488775388511</v>
      </c>
      <c r="J575" s="43">
        <v>1</v>
      </c>
      <c r="K575" s="43" t="s">
        <v>281</v>
      </c>
      <c r="L575" s="43" t="s">
        <v>353</v>
      </c>
      <c r="M575" s="43" t="s">
        <v>284</v>
      </c>
      <c r="N575" s="43" t="s">
        <v>1181</v>
      </c>
      <c r="O575" s="43">
        <v>0</v>
      </c>
      <c r="P575" s="43" t="s">
        <v>344</v>
      </c>
      <c r="Q575" s="77">
        <v>-0.83871960217333263</v>
      </c>
      <c r="R575" s="77">
        <v>-7.7269746529139552E-2</v>
      </c>
      <c r="S575" s="43">
        <v>346</v>
      </c>
      <c r="T575" s="53">
        <v>0.4325</v>
      </c>
      <c r="U575" s="58">
        <f t="shared" si="24"/>
        <v>0</v>
      </c>
      <c r="V575" s="78">
        <f t="shared" si="25"/>
        <v>0.47946687159681389</v>
      </c>
      <c r="W575" s="73" t="str">
        <f t="shared" si="26"/>
        <v>OK</v>
      </c>
    </row>
    <row r="576" spans="1:23">
      <c r="A576" s="42" t="s">
        <v>912</v>
      </c>
      <c r="B576" s="77">
        <v>157</v>
      </c>
      <c r="C576" s="77">
        <v>1.2788461538461537</v>
      </c>
      <c r="D576" s="77">
        <v>0.79807692307692313</v>
      </c>
      <c r="E576" s="77">
        <v>1.5769230769230769</v>
      </c>
      <c r="F576" s="77">
        <v>0.96982403846153842</v>
      </c>
      <c r="G576" s="77">
        <v>0.38458461538461541</v>
      </c>
      <c r="H576" s="77">
        <v>0.80683634588262132</v>
      </c>
      <c r="I576" s="77">
        <v>0.75580672478552691</v>
      </c>
      <c r="J576" s="43">
        <v>1</v>
      </c>
      <c r="K576" s="43" t="s">
        <v>244</v>
      </c>
      <c r="L576" s="43" t="s">
        <v>343</v>
      </c>
      <c r="M576" s="43" t="s">
        <v>260</v>
      </c>
      <c r="N576" s="43" t="s">
        <v>1182</v>
      </c>
      <c r="O576" s="43">
        <v>1</v>
      </c>
      <c r="P576" s="43" t="s">
        <v>350</v>
      </c>
      <c r="Q576" s="77">
        <v>3.4143636432375462</v>
      </c>
      <c r="R576" s="77">
        <v>0.14247392927051866</v>
      </c>
      <c r="S576" s="43">
        <v>223</v>
      </c>
      <c r="T576" s="53">
        <v>0.27875</v>
      </c>
      <c r="U576" s="58">
        <f t="shared" si="24"/>
        <v>1</v>
      </c>
      <c r="V576" s="78">
        <f t="shared" si="25"/>
        <v>0.74367221923668381</v>
      </c>
      <c r="W576" s="73" t="str">
        <f t="shared" si="26"/>
        <v>OK</v>
      </c>
    </row>
    <row r="577" spans="1:23">
      <c r="A577" s="42" t="s">
        <v>913</v>
      </c>
      <c r="B577" s="77">
        <v>100</v>
      </c>
      <c r="C577" s="77">
        <v>0.94230769230769229</v>
      </c>
      <c r="D577" s="77">
        <v>0.40384615384615385</v>
      </c>
      <c r="E577" s="77">
        <v>0.875</v>
      </c>
      <c r="F577" s="77">
        <v>0.96930384615384613</v>
      </c>
      <c r="G577" s="77">
        <v>0.38125192307692307</v>
      </c>
      <c r="H577" s="77">
        <v>0.49550381102185942</v>
      </c>
      <c r="I577" s="77">
        <v>0.45224690316672517</v>
      </c>
      <c r="J577" s="43">
        <v>1</v>
      </c>
      <c r="K577" s="43" t="s">
        <v>295</v>
      </c>
      <c r="L577" s="43" t="s">
        <v>349</v>
      </c>
      <c r="M577" s="43" t="s">
        <v>294</v>
      </c>
      <c r="N577" s="43" t="s">
        <v>1179</v>
      </c>
      <c r="O577" s="43">
        <v>0</v>
      </c>
      <c r="P577" s="43" t="s">
        <v>344</v>
      </c>
      <c r="Q577" s="77">
        <v>-0.4748168263758169</v>
      </c>
      <c r="R577" s="77">
        <v>-0.16508109683482125</v>
      </c>
      <c r="S577" s="43">
        <v>346</v>
      </c>
      <c r="T577" s="53">
        <v>0.4325</v>
      </c>
      <c r="U577" s="58">
        <f t="shared" si="24"/>
        <v>0</v>
      </c>
      <c r="V577" s="78">
        <f t="shared" si="25"/>
        <v>0.51333780514062344</v>
      </c>
      <c r="W577" s="73" t="str">
        <f t="shared" si="26"/>
        <v>OK</v>
      </c>
    </row>
    <row r="578" spans="1:23">
      <c r="A578" s="42" t="s">
        <v>914</v>
      </c>
      <c r="B578" s="77">
        <v>147.5</v>
      </c>
      <c r="C578" s="77">
        <v>1.25</v>
      </c>
      <c r="D578" s="77">
        <v>0.625</v>
      </c>
      <c r="E578" s="77">
        <v>1.4519230769230769</v>
      </c>
      <c r="F578" s="77">
        <v>0.96787307692307689</v>
      </c>
      <c r="G578" s="77">
        <v>0.41900192307692308</v>
      </c>
      <c r="H578" s="77">
        <v>0.73511155124189109</v>
      </c>
      <c r="I578" s="77">
        <v>0.79587199536521591</v>
      </c>
      <c r="J578" s="43">
        <v>1</v>
      </c>
      <c r="K578" s="43" t="s">
        <v>303</v>
      </c>
      <c r="L578" s="43" t="s">
        <v>353</v>
      </c>
      <c r="M578" s="43" t="s">
        <v>302</v>
      </c>
      <c r="N578" s="43" t="s">
        <v>1182</v>
      </c>
      <c r="O578" s="43">
        <v>1</v>
      </c>
      <c r="P578" s="43" t="s">
        <v>350</v>
      </c>
      <c r="Q578" s="77">
        <v>2.7105554387721731</v>
      </c>
      <c r="R578" s="77">
        <v>0.36361467958551097</v>
      </c>
      <c r="S578" s="43">
        <v>223</v>
      </c>
      <c r="T578" s="53">
        <v>0.27875</v>
      </c>
      <c r="U578" s="58">
        <f t="shared" si="24"/>
        <v>1</v>
      </c>
      <c r="V578" s="78">
        <f t="shared" si="25"/>
        <v>0.71481131589918501</v>
      </c>
      <c r="W578" s="73" t="str">
        <f t="shared" si="26"/>
        <v>OK</v>
      </c>
    </row>
    <row r="579" spans="1:23">
      <c r="A579" s="42" t="s">
        <v>915</v>
      </c>
      <c r="B579" s="77">
        <v>69.5</v>
      </c>
      <c r="C579" s="77">
        <v>0.40384615384615385</v>
      </c>
      <c r="D579" s="77">
        <v>0.11538461538461539</v>
      </c>
      <c r="E579" s="77">
        <v>0.63461538461538458</v>
      </c>
      <c r="F579" s="77">
        <v>0.96914230769230769</v>
      </c>
      <c r="G579" s="77">
        <v>0.31696153846153846</v>
      </c>
      <c r="H579" s="77">
        <v>0.15338854490410425</v>
      </c>
      <c r="I579" s="77">
        <v>0.23755441238787556</v>
      </c>
      <c r="J579" s="43">
        <v>1</v>
      </c>
      <c r="K579" s="43" t="s">
        <v>244</v>
      </c>
      <c r="L579" s="43" t="s">
        <v>349</v>
      </c>
      <c r="M579" s="43" t="s">
        <v>257</v>
      </c>
      <c r="N579" s="43" t="s">
        <v>1180</v>
      </c>
      <c r="O579" s="43">
        <v>2</v>
      </c>
      <c r="P579" s="43" t="s">
        <v>347</v>
      </c>
      <c r="Q579" s="77">
        <v>-3.4918826258321745</v>
      </c>
      <c r="R579" s="77">
        <v>-0.81606698747571049</v>
      </c>
      <c r="S579" s="43">
        <v>231</v>
      </c>
      <c r="T579" s="53">
        <v>0.28875000000000001</v>
      </c>
      <c r="U579" s="58">
        <f t="shared" si="24"/>
        <v>0</v>
      </c>
      <c r="V579" s="78">
        <f t="shared" si="25"/>
        <v>0.31105078430782496</v>
      </c>
      <c r="W579" s="73" t="str">
        <f t="shared" si="26"/>
        <v>OK</v>
      </c>
    </row>
    <row r="580" spans="1:23">
      <c r="A580" s="42" t="s">
        <v>916</v>
      </c>
      <c r="B580" s="77">
        <v>107</v>
      </c>
      <c r="C580" s="77">
        <v>1.0288461538461537</v>
      </c>
      <c r="D580" s="77">
        <v>0.43269230769230771</v>
      </c>
      <c r="E580" s="77">
        <v>1.1346153846153846</v>
      </c>
      <c r="F580" s="77">
        <v>0.97207259615384622</v>
      </c>
      <c r="G580" s="77">
        <v>0.44565673076923079</v>
      </c>
      <c r="H580" s="77">
        <v>0.55794552547219745</v>
      </c>
      <c r="I580" s="77">
        <v>0.42053697394422773</v>
      </c>
      <c r="J580" s="43">
        <v>1</v>
      </c>
      <c r="K580" s="43" t="s">
        <v>312</v>
      </c>
      <c r="L580" s="43" t="s">
        <v>343</v>
      </c>
      <c r="M580" s="43" t="s">
        <v>315</v>
      </c>
      <c r="N580" s="43" t="s">
        <v>1179</v>
      </c>
      <c r="O580" s="43">
        <v>0</v>
      </c>
      <c r="P580" s="43" t="s">
        <v>344</v>
      </c>
      <c r="Q580" s="77">
        <v>0.12305291013993101</v>
      </c>
      <c r="R580" s="77">
        <v>0.31397169173773581</v>
      </c>
      <c r="S580" s="43">
        <v>346</v>
      </c>
      <c r="T580" s="53">
        <v>0.4325</v>
      </c>
      <c r="U580" s="58">
        <f t="shared" si="24"/>
        <v>0</v>
      </c>
      <c r="V580" s="78">
        <f t="shared" si="25"/>
        <v>0.51582239595344948</v>
      </c>
      <c r="W580" s="73" t="str">
        <f t="shared" si="26"/>
        <v>OK</v>
      </c>
    </row>
    <row r="581" spans="1:23">
      <c r="A581" s="42" t="s">
        <v>917</v>
      </c>
      <c r="B581" s="77">
        <v>132.5</v>
      </c>
      <c r="C581" s="77">
        <v>1.2403846153846154</v>
      </c>
      <c r="D581" s="77">
        <v>0.50961538461538458</v>
      </c>
      <c r="E581" s="77">
        <v>0.95192307692307687</v>
      </c>
      <c r="F581" s="77">
        <v>0.96942355769230759</v>
      </c>
      <c r="G581" s="77">
        <v>0.50059134615384615</v>
      </c>
      <c r="H581" s="77">
        <v>0.73266435060168755</v>
      </c>
      <c r="I581" s="77">
        <v>0.45581671757799824</v>
      </c>
      <c r="J581" s="43">
        <v>0</v>
      </c>
      <c r="K581" s="43" t="s">
        <v>308</v>
      </c>
      <c r="L581" s="43" t="s">
        <v>349</v>
      </c>
      <c r="M581" s="43" t="s">
        <v>310</v>
      </c>
      <c r="N581" s="43" t="s">
        <v>1182</v>
      </c>
      <c r="O581" s="43">
        <v>0</v>
      </c>
      <c r="P581" s="43" t="s">
        <v>344</v>
      </c>
      <c r="Q581" s="77">
        <v>1.0019128579386856</v>
      </c>
      <c r="R581" s="77">
        <v>0.46497490757860294</v>
      </c>
      <c r="S581" s="43">
        <v>346</v>
      </c>
      <c r="T581" s="53">
        <v>0.4325</v>
      </c>
      <c r="U581" s="58">
        <f t="shared" si="24"/>
        <v>0</v>
      </c>
      <c r="V581" s="78">
        <f t="shared" si="25"/>
        <v>0.59129613650569735</v>
      </c>
      <c r="W581" s="73" t="str">
        <f t="shared" si="26"/>
        <v>OK</v>
      </c>
    </row>
    <row r="582" spans="1:23">
      <c r="A582" s="42" t="s">
        <v>918</v>
      </c>
      <c r="B582" s="77">
        <v>141</v>
      </c>
      <c r="C582" s="77">
        <v>1.2115384615384615</v>
      </c>
      <c r="D582" s="77">
        <v>0.44230769230769229</v>
      </c>
      <c r="E582" s="77">
        <v>1.0480769230769231</v>
      </c>
      <c r="F582" s="77">
        <v>0.9721567307692307</v>
      </c>
      <c r="G582" s="77">
        <v>0.33847307692307693</v>
      </c>
      <c r="H582" s="77">
        <v>0.68914724074186606</v>
      </c>
      <c r="I582" s="77">
        <v>0.46559624175186964</v>
      </c>
      <c r="J582" s="43">
        <v>1</v>
      </c>
      <c r="K582" s="43" t="s">
        <v>244</v>
      </c>
      <c r="L582" s="43" t="s">
        <v>346</v>
      </c>
      <c r="M582" s="43" t="s">
        <v>257</v>
      </c>
      <c r="N582" s="43" t="s">
        <v>1182</v>
      </c>
      <c r="O582" s="43">
        <v>0</v>
      </c>
      <c r="P582" s="43" t="s">
        <v>344</v>
      </c>
      <c r="Q582" s="77">
        <v>1.020420617797335</v>
      </c>
      <c r="R582" s="77">
        <v>-0.68155758632934926</v>
      </c>
      <c r="S582" s="43">
        <v>346</v>
      </c>
      <c r="T582" s="53">
        <v>0.4325</v>
      </c>
      <c r="U582" s="58">
        <f t="shared" si="24"/>
        <v>0</v>
      </c>
      <c r="V582" s="78">
        <f t="shared" si="25"/>
        <v>0.61517686162863139</v>
      </c>
      <c r="W582" s="73" t="str">
        <f t="shared" si="26"/>
        <v>OK</v>
      </c>
    </row>
    <row r="583" spans="1:23">
      <c r="A583" s="42" t="s">
        <v>919</v>
      </c>
      <c r="B583" s="77">
        <v>104.5</v>
      </c>
      <c r="C583" s="77">
        <v>0.77884615384615385</v>
      </c>
      <c r="D583" s="77">
        <v>0.25</v>
      </c>
      <c r="E583" s="77">
        <v>1.0576923076923077</v>
      </c>
      <c r="F583" s="77">
        <v>0.96716057692307689</v>
      </c>
      <c r="G583" s="77">
        <v>0.42615384615384616</v>
      </c>
      <c r="H583" s="77">
        <v>0.56148245800777363</v>
      </c>
      <c r="I583" s="77">
        <v>0.43751174289216699</v>
      </c>
      <c r="J583" s="43">
        <v>1</v>
      </c>
      <c r="K583" s="43" t="s">
        <v>266</v>
      </c>
      <c r="L583" s="43" t="s">
        <v>369</v>
      </c>
      <c r="M583" s="43" t="s">
        <v>265</v>
      </c>
      <c r="N583" s="43" t="s">
        <v>1179</v>
      </c>
      <c r="O583" s="43">
        <v>0</v>
      </c>
      <c r="P583" s="43" t="s">
        <v>344</v>
      </c>
      <c r="Q583" s="77">
        <v>-0.68536194735034339</v>
      </c>
      <c r="R583" s="77">
        <v>8.5411561857549279E-2</v>
      </c>
      <c r="S583" s="43">
        <v>346</v>
      </c>
      <c r="T583" s="53">
        <v>0.4325</v>
      </c>
      <c r="U583" s="58">
        <f t="shared" si="24"/>
        <v>0</v>
      </c>
      <c r="V583" s="78">
        <f t="shared" si="25"/>
        <v>0.52738216743268662</v>
      </c>
      <c r="W583" s="73" t="str">
        <f t="shared" si="26"/>
        <v>OK</v>
      </c>
    </row>
    <row r="584" spans="1:23">
      <c r="A584" s="42" t="s">
        <v>920</v>
      </c>
      <c r="B584" s="77">
        <v>93.5</v>
      </c>
      <c r="C584" s="77">
        <v>0.90384615384615385</v>
      </c>
      <c r="D584" s="77">
        <v>0.35576923076923078</v>
      </c>
      <c r="E584" s="77">
        <v>1.1153846153846154</v>
      </c>
      <c r="F584" s="77">
        <v>0.97112980769230772</v>
      </c>
      <c r="G584" s="77">
        <v>0.40148846153846157</v>
      </c>
      <c r="H584" s="77">
        <v>0.42870256179116639</v>
      </c>
      <c r="I584" s="77">
        <v>0.43001052953495417</v>
      </c>
      <c r="J584" s="43">
        <v>1</v>
      </c>
      <c r="K584" s="43" t="s">
        <v>312</v>
      </c>
      <c r="L584" s="43" t="s">
        <v>349</v>
      </c>
      <c r="M584" s="43" t="s">
        <v>313</v>
      </c>
      <c r="N584" s="43" t="s">
        <v>1181</v>
      </c>
      <c r="O584" s="43">
        <v>0</v>
      </c>
      <c r="P584" s="43" t="s">
        <v>344</v>
      </c>
      <c r="Q584" s="77">
        <v>-0.58139602936770129</v>
      </c>
      <c r="R584" s="77">
        <v>8.9123431389779129E-2</v>
      </c>
      <c r="S584" s="43">
        <v>346</v>
      </c>
      <c r="T584" s="53">
        <v>0.4325</v>
      </c>
      <c r="U584" s="58">
        <f t="shared" si="24"/>
        <v>0</v>
      </c>
      <c r="V584" s="78">
        <f t="shared" si="25"/>
        <v>0.47154719628189573</v>
      </c>
      <c r="W584" s="73" t="str">
        <f t="shared" si="26"/>
        <v>OK</v>
      </c>
    </row>
    <row r="585" spans="1:23">
      <c r="A585" s="42" t="s">
        <v>921</v>
      </c>
      <c r="B585" s="77">
        <v>71</v>
      </c>
      <c r="C585" s="77">
        <v>0.66346153846153844</v>
      </c>
      <c r="D585" s="77">
        <v>0.25</v>
      </c>
      <c r="E585" s="77">
        <v>1.0865384615384615</v>
      </c>
      <c r="F585" s="77">
        <v>0.9700509615384616</v>
      </c>
      <c r="G585" s="77">
        <v>0.48485576923076923</v>
      </c>
      <c r="H585" s="77">
        <v>0.21583207316077196</v>
      </c>
      <c r="I585" s="77">
        <v>0.48115523840121238</v>
      </c>
      <c r="J585" s="43">
        <v>1</v>
      </c>
      <c r="K585" s="43" t="s">
        <v>303</v>
      </c>
      <c r="L585" s="43" t="s">
        <v>353</v>
      </c>
      <c r="M585" s="43" t="s">
        <v>304</v>
      </c>
      <c r="N585" s="43" t="s">
        <v>1180</v>
      </c>
      <c r="O585" s="43">
        <v>2</v>
      </c>
      <c r="P585" s="43" t="s">
        <v>347</v>
      </c>
      <c r="Q585" s="77">
        <v>-1.736832455914205</v>
      </c>
      <c r="R585" s="77">
        <v>0.80780195576063796</v>
      </c>
      <c r="S585" s="43">
        <v>231</v>
      </c>
      <c r="T585" s="53">
        <v>0.28875000000000001</v>
      </c>
      <c r="U585" s="58">
        <f t="shared" si="24"/>
        <v>0</v>
      </c>
      <c r="V585" s="78">
        <f t="shared" si="25"/>
        <v>0.37025706213501874</v>
      </c>
      <c r="W585" s="73" t="str">
        <f t="shared" si="26"/>
        <v>OK</v>
      </c>
    </row>
    <row r="586" spans="1:23">
      <c r="A586" s="42" t="s">
        <v>922</v>
      </c>
      <c r="B586" s="77">
        <v>153</v>
      </c>
      <c r="C586" s="77">
        <v>1.1057692307692308</v>
      </c>
      <c r="D586" s="77">
        <v>0.69230769230769229</v>
      </c>
      <c r="E586" s="77">
        <v>1.5480769230769231</v>
      </c>
      <c r="F586" s="77">
        <v>0.97072596153846158</v>
      </c>
      <c r="G586" s="77">
        <v>0.31518269230769236</v>
      </c>
      <c r="H586" s="77">
        <v>0.56670821882085476</v>
      </c>
      <c r="I586" s="77">
        <v>0.78936534823178617</v>
      </c>
      <c r="J586" s="43">
        <v>1</v>
      </c>
      <c r="K586" s="43" t="s">
        <v>244</v>
      </c>
      <c r="L586" s="43" t="s">
        <v>349</v>
      </c>
      <c r="M586" s="43" t="s">
        <v>261</v>
      </c>
      <c r="N586" s="43" t="s">
        <v>1179</v>
      </c>
      <c r="O586" s="43">
        <v>1</v>
      </c>
      <c r="P586" s="43" t="s">
        <v>350</v>
      </c>
      <c r="Q586" s="77">
        <v>2.511201070322032</v>
      </c>
      <c r="R586" s="77">
        <v>-0.34254376159760774</v>
      </c>
      <c r="S586" s="43">
        <v>223</v>
      </c>
      <c r="T586" s="53">
        <v>0.27875</v>
      </c>
      <c r="U586" s="58">
        <f t="shared" si="24"/>
        <v>1</v>
      </c>
      <c r="V586" s="78">
        <f t="shared" si="25"/>
        <v>0.66303262986199729</v>
      </c>
      <c r="W586" s="73" t="str">
        <f t="shared" si="26"/>
        <v>OK</v>
      </c>
    </row>
    <row r="587" spans="1:23">
      <c r="A587" s="42" t="s">
        <v>923</v>
      </c>
      <c r="B587" s="77">
        <v>191</v>
      </c>
      <c r="C587" s="77">
        <v>1.4519230769230769</v>
      </c>
      <c r="D587" s="77">
        <v>1</v>
      </c>
      <c r="E587" s="77">
        <v>1.5673076923076923</v>
      </c>
      <c r="F587" s="77">
        <v>0.97095673076923084</v>
      </c>
      <c r="G587" s="77">
        <v>0.41452980769230768</v>
      </c>
      <c r="H587" s="77">
        <v>0.83542212473085331</v>
      </c>
      <c r="I587" s="77">
        <v>0.79092651625195531</v>
      </c>
      <c r="J587" s="43">
        <v>1</v>
      </c>
      <c r="K587" s="43" t="s">
        <v>303</v>
      </c>
      <c r="L587" s="43" t="s">
        <v>349</v>
      </c>
      <c r="M587" s="43" t="s">
        <v>306</v>
      </c>
      <c r="N587" s="43" t="s">
        <v>1182</v>
      </c>
      <c r="O587" s="43">
        <v>1</v>
      </c>
      <c r="P587" s="43" t="s">
        <v>350</v>
      </c>
      <c r="Q587" s="77">
        <v>4.5143114458648972</v>
      </c>
      <c r="R587" s="77">
        <v>0.16533551477372446</v>
      </c>
      <c r="S587" s="43">
        <v>223</v>
      </c>
      <c r="T587" s="53">
        <v>0.27875</v>
      </c>
      <c r="U587" s="58">
        <f t="shared" si="24"/>
        <v>1</v>
      </c>
      <c r="V587" s="78">
        <f t="shared" si="25"/>
        <v>0.75958545908139363</v>
      </c>
      <c r="W587" s="73" t="str">
        <f t="shared" si="26"/>
        <v>OK</v>
      </c>
    </row>
    <row r="588" spans="1:23">
      <c r="A588" s="42" t="s">
        <v>924</v>
      </c>
      <c r="B588" s="77">
        <v>101</v>
      </c>
      <c r="C588" s="77">
        <v>1.1442307692307692</v>
      </c>
      <c r="D588" s="77">
        <v>0.43269230769230771</v>
      </c>
      <c r="E588" s="77">
        <v>0.78846153846153844</v>
      </c>
      <c r="F588" s="77">
        <v>0.96921346153846144</v>
      </c>
      <c r="G588" s="77">
        <v>0.34968076923076918</v>
      </c>
      <c r="H588" s="77">
        <v>0.70814464170489333</v>
      </c>
      <c r="I588" s="77">
        <v>0.33468803404967307</v>
      </c>
      <c r="J588" s="43">
        <v>1</v>
      </c>
      <c r="K588" s="43" t="s">
        <v>312</v>
      </c>
      <c r="L588" s="43" t="s">
        <v>353</v>
      </c>
      <c r="M588" s="43" t="s">
        <v>311</v>
      </c>
      <c r="N588" s="43" t="s">
        <v>1182</v>
      </c>
      <c r="O588" s="43">
        <v>0</v>
      </c>
      <c r="P588" s="43" t="s">
        <v>344</v>
      </c>
      <c r="Q588" s="77">
        <v>-3.4132937483432262E-2</v>
      </c>
      <c r="R588" s="77">
        <v>-0.48861286640599128</v>
      </c>
      <c r="S588" s="43">
        <v>346</v>
      </c>
      <c r="T588" s="53">
        <v>0.4325</v>
      </c>
      <c r="U588" s="58">
        <f t="shared" si="24"/>
        <v>0</v>
      </c>
      <c r="V588" s="78">
        <f t="shared" si="25"/>
        <v>0.58165130667441167</v>
      </c>
      <c r="W588" s="73" t="str">
        <f t="shared" si="26"/>
        <v>OK</v>
      </c>
    </row>
    <row r="589" spans="1:23">
      <c r="A589" s="42" t="s">
        <v>925</v>
      </c>
      <c r="B589" s="77">
        <v>88</v>
      </c>
      <c r="C589" s="77">
        <v>0.95192307692307687</v>
      </c>
      <c r="D589" s="77">
        <v>0.31730769230769229</v>
      </c>
      <c r="E589" s="77">
        <v>1.0096153846153846</v>
      </c>
      <c r="F589" s="77">
        <v>0.97144615384615385</v>
      </c>
      <c r="G589" s="77">
        <v>0.44077788461538459</v>
      </c>
      <c r="H589" s="77">
        <v>0.53335636108922257</v>
      </c>
      <c r="I589" s="77">
        <v>0.34701646483398385</v>
      </c>
      <c r="J589" s="43">
        <v>1</v>
      </c>
      <c r="K589" s="43" t="s">
        <v>266</v>
      </c>
      <c r="L589" s="43" t="s">
        <v>346</v>
      </c>
      <c r="M589" s="43" t="s">
        <v>265</v>
      </c>
      <c r="N589" s="43" t="s">
        <v>1179</v>
      </c>
      <c r="O589" s="43">
        <v>0</v>
      </c>
      <c r="P589" s="43" t="s">
        <v>344</v>
      </c>
      <c r="Q589" s="77">
        <v>-0.75220420255766796</v>
      </c>
      <c r="R589" s="77">
        <v>0.2740998619506621</v>
      </c>
      <c r="S589" s="43">
        <v>346</v>
      </c>
      <c r="T589" s="53">
        <v>0.4325</v>
      </c>
      <c r="U589" s="58">
        <f t="shared" si="24"/>
        <v>0</v>
      </c>
      <c r="V589" s="78">
        <f t="shared" si="25"/>
        <v>0.48392083078649917</v>
      </c>
      <c r="W589" s="73" t="str">
        <f t="shared" si="26"/>
        <v>OK</v>
      </c>
    </row>
    <row r="590" spans="1:23">
      <c r="A590" s="42" t="s">
        <v>926</v>
      </c>
      <c r="B590" s="77">
        <v>180.5</v>
      </c>
      <c r="C590" s="77">
        <v>1.4134615384615385</v>
      </c>
      <c r="D590" s="77">
        <v>0.75</v>
      </c>
      <c r="E590" s="77">
        <v>1.3173076923076923</v>
      </c>
      <c r="F590" s="77">
        <v>0.97298173076923078</v>
      </c>
      <c r="G590" s="77">
        <v>0.44494230769230769</v>
      </c>
      <c r="H590" s="77">
        <v>0.94331379504720192</v>
      </c>
      <c r="I590" s="77">
        <v>0.60929644174937847</v>
      </c>
      <c r="J590" s="43">
        <v>1</v>
      </c>
      <c r="K590" s="43" t="s">
        <v>281</v>
      </c>
      <c r="L590" s="43" t="s">
        <v>349</v>
      </c>
      <c r="M590" s="43" t="s">
        <v>280</v>
      </c>
      <c r="N590" s="43" t="s">
        <v>1182</v>
      </c>
      <c r="O590" s="43">
        <v>1</v>
      </c>
      <c r="P590" s="43" t="s">
        <v>350</v>
      </c>
      <c r="Q590" s="77">
        <v>3.3785070369362549</v>
      </c>
      <c r="R590" s="77">
        <v>8.5664693512276138E-2</v>
      </c>
      <c r="S590" s="43">
        <v>223</v>
      </c>
      <c r="T590" s="53">
        <v>0.27875</v>
      </c>
      <c r="U590" s="58">
        <f t="shared" ref="U590:U653" si="27">--AND(J590=1,I590&gt;=0.6)</f>
        <v>1</v>
      </c>
      <c r="V590" s="78">
        <f t="shared" ref="V590:V653" si="28">0.45*H590+0.3*I590+0.25*(1-G590)</f>
        <v>0.74604456337297742</v>
      </c>
      <c r="W590" s="73" t="str">
        <f t="shared" ref="W590:W653" si="29">IF(AND(P590="High-potential omnichannel",J590=0),"CONSENT LIMIT",IF(OR(H590&lt;0,H590&gt;1,I590&lt;0,I590&gt;1),"DATA REVIEW","OK"))</f>
        <v>OK</v>
      </c>
    </row>
    <row r="591" spans="1:23">
      <c r="A591" s="42" t="s">
        <v>927</v>
      </c>
      <c r="B591" s="77">
        <v>93.5</v>
      </c>
      <c r="C591" s="77">
        <v>0.75</v>
      </c>
      <c r="D591" s="77">
        <v>0.24038461538461539</v>
      </c>
      <c r="E591" s="77">
        <v>0.55769230769230771</v>
      </c>
      <c r="F591" s="77">
        <v>0.97128269230769237</v>
      </c>
      <c r="G591" s="77">
        <v>0.47747211538461537</v>
      </c>
      <c r="H591" s="77">
        <v>0.40861205020145436</v>
      </c>
      <c r="I591" s="77">
        <v>0.14606487035972177</v>
      </c>
      <c r="J591" s="43">
        <v>1</v>
      </c>
      <c r="K591" s="43" t="s">
        <v>244</v>
      </c>
      <c r="L591" s="43" t="s">
        <v>353</v>
      </c>
      <c r="M591" s="43" t="s">
        <v>243</v>
      </c>
      <c r="N591" s="43" t="s">
        <v>1181</v>
      </c>
      <c r="O591" s="43">
        <v>2</v>
      </c>
      <c r="P591" s="43" t="s">
        <v>347</v>
      </c>
      <c r="Q591" s="77">
        <v>-2.3445616066962103</v>
      </c>
      <c r="R591" s="77">
        <v>2.5962557867677653E-2</v>
      </c>
      <c r="S591" s="43">
        <v>231</v>
      </c>
      <c r="T591" s="53">
        <v>0.28875000000000001</v>
      </c>
      <c r="U591" s="58">
        <f t="shared" si="27"/>
        <v>0</v>
      </c>
      <c r="V591" s="78">
        <f t="shared" si="28"/>
        <v>0.35832685485241716</v>
      </c>
      <c r="W591" s="73" t="str">
        <f t="shared" si="29"/>
        <v>OK</v>
      </c>
    </row>
    <row r="592" spans="1:23">
      <c r="A592" s="42" t="s">
        <v>928</v>
      </c>
      <c r="B592" s="77">
        <v>87</v>
      </c>
      <c r="C592" s="77">
        <v>0.84615384615384615</v>
      </c>
      <c r="D592" s="77">
        <v>0.35576923076923078</v>
      </c>
      <c r="E592" s="77">
        <v>1.0576923076923077</v>
      </c>
      <c r="F592" s="77">
        <v>0.96856826923076922</v>
      </c>
      <c r="G592" s="77">
        <v>0.45174519230769228</v>
      </c>
      <c r="H592" s="77">
        <v>0.33395675577909884</v>
      </c>
      <c r="I592" s="77">
        <v>0.47826093954528071</v>
      </c>
      <c r="J592" s="43">
        <v>1</v>
      </c>
      <c r="K592" s="43" t="s">
        <v>308</v>
      </c>
      <c r="L592" s="43" t="s">
        <v>349</v>
      </c>
      <c r="M592" s="43" t="s">
        <v>310</v>
      </c>
      <c r="N592" s="43" t="s">
        <v>1180</v>
      </c>
      <c r="O592" s="43">
        <v>0</v>
      </c>
      <c r="P592" s="43" t="s">
        <v>344</v>
      </c>
      <c r="Q592" s="77">
        <v>-0.90101260391959881</v>
      </c>
      <c r="R592" s="77">
        <v>0.49344115172707398</v>
      </c>
      <c r="S592" s="43">
        <v>346</v>
      </c>
      <c r="T592" s="53">
        <v>0.4325</v>
      </c>
      <c r="U592" s="58">
        <f t="shared" si="27"/>
        <v>0</v>
      </c>
      <c r="V592" s="78">
        <f t="shared" si="28"/>
        <v>0.43082252388725562</v>
      </c>
      <c r="W592" s="73" t="str">
        <f t="shared" si="29"/>
        <v>OK</v>
      </c>
    </row>
    <row r="593" spans="1:23">
      <c r="A593" s="42" t="s">
        <v>929</v>
      </c>
      <c r="B593" s="77">
        <v>131</v>
      </c>
      <c r="C593" s="77">
        <v>1.1153846153846154</v>
      </c>
      <c r="D593" s="77">
        <v>0.59615384615384615</v>
      </c>
      <c r="E593" s="77">
        <v>1.2211538461538463</v>
      </c>
      <c r="F593" s="77">
        <v>0.97226634615384622</v>
      </c>
      <c r="G593" s="77">
        <v>0.54792211538461533</v>
      </c>
      <c r="H593" s="77">
        <v>0.81633609872781787</v>
      </c>
      <c r="I593" s="77">
        <v>0.70767574970484071</v>
      </c>
      <c r="J593" s="43">
        <v>1</v>
      </c>
      <c r="K593" s="43" t="s">
        <v>276</v>
      </c>
      <c r="L593" s="43" t="s">
        <v>369</v>
      </c>
      <c r="M593" s="43" t="s">
        <v>275</v>
      </c>
      <c r="N593" s="43" t="s">
        <v>1182</v>
      </c>
      <c r="O593" s="43">
        <v>1</v>
      </c>
      <c r="P593" s="43" t="s">
        <v>350</v>
      </c>
      <c r="Q593" s="77">
        <v>1.9422037959410747</v>
      </c>
      <c r="R593" s="77">
        <v>1.1729323992385916</v>
      </c>
      <c r="S593" s="43">
        <v>223</v>
      </c>
      <c r="T593" s="53">
        <v>0.27875</v>
      </c>
      <c r="U593" s="58">
        <f t="shared" si="27"/>
        <v>1</v>
      </c>
      <c r="V593" s="78">
        <f t="shared" si="28"/>
        <v>0.69267344049281643</v>
      </c>
      <c r="W593" s="73" t="str">
        <f t="shared" si="29"/>
        <v>OK</v>
      </c>
    </row>
    <row r="594" spans="1:23">
      <c r="A594" s="42" t="s">
        <v>930</v>
      </c>
      <c r="B594" s="77">
        <v>58</v>
      </c>
      <c r="C594" s="77">
        <v>0.41346153846153844</v>
      </c>
      <c r="D594" s="77">
        <v>0.10576923076923077</v>
      </c>
      <c r="E594" s="77">
        <v>0.35576923076923078</v>
      </c>
      <c r="F594" s="77">
        <v>0.96974423076923066</v>
      </c>
      <c r="G594" s="77">
        <v>0.50642019230769231</v>
      </c>
      <c r="H594" s="77">
        <v>0.28781120164480078</v>
      </c>
      <c r="I594" s="77">
        <v>7.8919917096158254E-2</v>
      </c>
      <c r="J594" s="43">
        <v>1</v>
      </c>
      <c r="K594" s="43" t="s">
        <v>276</v>
      </c>
      <c r="L594" s="43" t="s">
        <v>346</v>
      </c>
      <c r="M594" s="43" t="s">
        <v>277</v>
      </c>
      <c r="N594" s="43" t="s">
        <v>1180</v>
      </c>
      <c r="O594" s="43">
        <v>2</v>
      </c>
      <c r="P594" s="43" t="s">
        <v>347</v>
      </c>
      <c r="Q594" s="77">
        <v>-4.0790806458656883</v>
      </c>
      <c r="R594" s="77">
        <v>0.29420180477886931</v>
      </c>
      <c r="S594" s="43">
        <v>231</v>
      </c>
      <c r="T594" s="53">
        <v>0.28875000000000001</v>
      </c>
      <c r="U594" s="58">
        <f t="shared" si="27"/>
        <v>0</v>
      </c>
      <c r="V594" s="78">
        <f t="shared" si="28"/>
        <v>0.27658596779208477</v>
      </c>
      <c r="W594" s="73" t="str">
        <f t="shared" si="29"/>
        <v>OK</v>
      </c>
    </row>
    <row r="595" spans="1:23">
      <c r="A595" s="42" t="s">
        <v>931</v>
      </c>
      <c r="B595" s="77">
        <v>68.5</v>
      </c>
      <c r="C595" s="77">
        <v>0.66346153846153844</v>
      </c>
      <c r="D595" s="77">
        <v>0.18269230769230768</v>
      </c>
      <c r="E595" s="77">
        <v>0.48076923076923078</v>
      </c>
      <c r="F595" s="77">
        <v>0.97141826923076924</v>
      </c>
      <c r="G595" s="77">
        <v>0.52459999999999996</v>
      </c>
      <c r="H595" s="77">
        <v>0.29553468707699587</v>
      </c>
      <c r="I595" s="77">
        <v>7.3251502490962905E-2</v>
      </c>
      <c r="J595" s="43">
        <v>1</v>
      </c>
      <c r="K595" s="43" t="s">
        <v>244</v>
      </c>
      <c r="L595" s="43" t="s">
        <v>346</v>
      </c>
      <c r="M595" s="43" t="s">
        <v>243</v>
      </c>
      <c r="N595" s="43" t="s">
        <v>1180</v>
      </c>
      <c r="O595" s="43">
        <v>2</v>
      </c>
      <c r="P595" s="43" t="s">
        <v>347</v>
      </c>
      <c r="Q595" s="77">
        <v>-3.3033303768028013</v>
      </c>
      <c r="R595" s="77">
        <v>0.43009846480214003</v>
      </c>
      <c r="S595" s="43">
        <v>231</v>
      </c>
      <c r="T595" s="53">
        <v>0.28875000000000001</v>
      </c>
      <c r="U595" s="58">
        <f t="shared" si="27"/>
        <v>0</v>
      </c>
      <c r="V595" s="78">
        <f t="shared" si="28"/>
        <v>0.27381605993193703</v>
      </c>
      <c r="W595" s="73" t="str">
        <f t="shared" si="29"/>
        <v>OK</v>
      </c>
    </row>
    <row r="596" spans="1:23">
      <c r="A596" s="42" t="s">
        <v>932</v>
      </c>
      <c r="B596" s="77">
        <v>198.5</v>
      </c>
      <c r="C596" s="77">
        <v>1.3173076923076923</v>
      </c>
      <c r="D596" s="77">
        <v>1</v>
      </c>
      <c r="E596" s="77">
        <v>1.7980769230769231</v>
      </c>
      <c r="F596" s="77">
        <v>0.96958653846153853</v>
      </c>
      <c r="G596" s="77">
        <v>0.34489615384615385</v>
      </c>
      <c r="H596" s="77">
        <v>0.90723085473303144</v>
      </c>
      <c r="I596" s="77">
        <v>0.95066308540346012</v>
      </c>
      <c r="J596" s="43">
        <v>1</v>
      </c>
      <c r="K596" s="43" t="s">
        <v>244</v>
      </c>
      <c r="L596" s="43" t="s">
        <v>343</v>
      </c>
      <c r="M596" s="43" t="s">
        <v>260</v>
      </c>
      <c r="N596" s="43" t="s">
        <v>1182</v>
      </c>
      <c r="O596" s="43">
        <v>1</v>
      </c>
      <c r="P596" s="43" t="s">
        <v>350</v>
      </c>
      <c r="Q596" s="77">
        <v>5.1455783920932596</v>
      </c>
      <c r="R596" s="77">
        <v>-0.13229895953080678</v>
      </c>
      <c r="S596" s="43">
        <v>223</v>
      </c>
      <c r="T596" s="53">
        <v>0.27875</v>
      </c>
      <c r="U596" s="58">
        <f t="shared" si="27"/>
        <v>1</v>
      </c>
      <c r="V596" s="78">
        <f t="shared" si="28"/>
        <v>0.85722877178936374</v>
      </c>
      <c r="W596" s="73" t="str">
        <f t="shared" si="29"/>
        <v>OK</v>
      </c>
    </row>
    <row r="597" spans="1:23">
      <c r="A597" s="42" t="s">
        <v>933</v>
      </c>
      <c r="B597" s="77">
        <v>164.5</v>
      </c>
      <c r="C597" s="77">
        <v>1.2403846153846154</v>
      </c>
      <c r="D597" s="77">
        <v>0.63461538461538458</v>
      </c>
      <c r="E597" s="77">
        <v>1.2596153846153846</v>
      </c>
      <c r="F597" s="77">
        <v>0.97045673076923067</v>
      </c>
      <c r="G597" s="77">
        <v>0.11514615384615384</v>
      </c>
      <c r="H597" s="77">
        <v>0.74728226073908344</v>
      </c>
      <c r="I597" s="77">
        <v>0.61524587652037532</v>
      </c>
      <c r="J597" s="43">
        <v>1</v>
      </c>
      <c r="K597" s="43" t="s">
        <v>286</v>
      </c>
      <c r="L597" s="43" t="s">
        <v>349</v>
      </c>
      <c r="M597" s="43" t="s">
        <v>289</v>
      </c>
      <c r="N597" s="43" t="s">
        <v>1182</v>
      </c>
      <c r="O597" s="43">
        <v>1</v>
      </c>
      <c r="P597" s="43" t="s">
        <v>350</v>
      </c>
      <c r="Q597" s="77">
        <v>2.4276391680887244</v>
      </c>
      <c r="R597" s="77">
        <v>-2.0781546854392645</v>
      </c>
      <c r="S597" s="43">
        <v>223</v>
      </c>
      <c r="T597" s="53">
        <v>0.27875</v>
      </c>
      <c r="U597" s="58">
        <f t="shared" si="27"/>
        <v>1</v>
      </c>
      <c r="V597" s="78">
        <f t="shared" si="28"/>
        <v>0.74206424182716169</v>
      </c>
      <c r="W597" s="73" t="str">
        <f t="shared" si="29"/>
        <v>OK</v>
      </c>
    </row>
    <row r="598" spans="1:23">
      <c r="A598" s="42" t="s">
        <v>934</v>
      </c>
      <c r="B598" s="77">
        <v>75.5</v>
      </c>
      <c r="C598" s="77">
        <v>0.84615384615384615</v>
      </c>
      <c r="D598" s="77">
        <v>0.34615384615384615</v>
      </c>
      <c r="E598" s="77">
        <v>1.0769230769230769</v>
      </c>
      <c r="F598" s="77">
        <v>0.9692201923076923</v>
      </c>
      <c r="G598" s="77">
        <v>0.38356634615384616</v>
      </c>
      <c r="H598" s="77">
        <v>0.39515858949894206</v>
      </c>
      <c r="I598" s="77">
        <v>0.43847637720950056</v>
      </c>
      <c r="J598" s="43">
        <v>1</v>
      </c>
      <c r="K598" s="43" t="s">
        <v>244</v>
      </c>
      <c r="L598" s="43" t="s">
        <v>353</v>
      </c>
      <c r="M598" s="43" t="s">
        <v>261</v>
      </c>
      <c r="N598" s="43" t="s">
        <v>1181</v>
      </c>
      <c r="O598" s="43">
        <v>0</v>
      </c>
      <c r="P598" s="43" t="s">
        <v>344</v>
      </c>
      <c r="Q598" s="77">
        <v>-0.94940226877210043</v>
      </c>
      <c r="R598" s="77">
        <v>0.11129885865291336</v>
      </c>
      <c r="S598" s="43">
        <v>346</v>
      </c>
      <c r="T598" s="53">
        <v>0.4325</v>
      </c>
      <c r="U598" s="58">
        <f t="shared" si="27"/>
        <v>0</v>
      </c>
      <c r="V598" s="78">
        <f t="shared" si="28"/>
        <v>0.4634726918989126</v>
      </c>
      <c r="W598" s="73" t="str">
        <f t="shared" si="29"/>
        <v>OK</v>
      </c>
    </row>
    <row r="599" spans="1:23">
      <c r="A599" s="42" t="s">
        <v>935</v>
      </c>
      <c r="B599" s="77">
        <v>86</v>
      </c>
      <c r="C599" s="77">
        <v>0.90384615384615385</v>
      </c>
      <c r="D599" s="77">
        <v>0.58653846153846156</v>
      </c>
      <c r="E599" s="77">
        <v>1.3557692307692308</v>
      </c>
      <c r="F599" s="77">
        <v>0.96810769230769234</v>
      </c>
      <c r="G599" s="77">
        <v>0.50024038461538456</v>
      </c>
      <c r="H599" s="77">
        <v>0.35042266101271724</v>
      </c>
      <c r="I599" s="77">
        <v>0.84547803125611598</v>
      </c>
      <c r="J599" s="43">
        <v>1</v>
      </c>
      <c r="K599" s="43" t="s">
        <v>263</v>
      </c>
      <c r="L599" s="43" t="s">
        <v>346</v>
      </c>
      <c r="M599" s="43" t="s">
        <v>264</v>
      </c>
      <c r="N599" s="43" t="s">
        <v>1181</v>
      </c>
      <c r="O599" s="43">
        <v>0</v>
      </c>
      <c r="P599" s="43" t="s">
        <v>344</v>
      </c>
      <c r="Q599" s="77">
        <v>0.74361361991008834</v>
      </c>
      <c r="R599" s="77">
        <v>1.3990638885263802</v>
      </c>
      <c r="S599" s="43">
        <v>346</v>
      </c>
      <c r="T599" s="53">
        <v>0.4325</v>
      </c>
      <c r="U599" s="58">
        <f t="shared" si="27"/>
        <v>1</v>
      </c>
      <c r="V599" s="78">
        <f t="shared" si="28"/>
        <v>0.53627351067871143</v>
      </c>
      <c r="W599" s="73" t="str">
        <f t="shared" si="29"/>
        <v>OK</v>
      </c>
    </row>
    <row r="600" spans="1:23">
      <c r="A600" s="42" t="s">
        <v>936</v>
      </c>
      <c r="B600" s="77">
        <v>99.5</v>
      </c>
      <c r="C600" s="77">
        <v>1.0961538461538463</v>
      </c>
      <c r="D600" s="77">
        <v>0.51923076923076927</v>
      </c>
      <c r="E600" s="77">
        <v>1.0865384615384615</v>
      </c>
      <c r="F600" s="77">
        <v>0.96807500000000002</v>
      </c>
      <c r="G600" s="77">
        <v>0.60428461538461531</v>
      </c>
      <c r="H600" s="77">
        <v>0.7481139670799446</v>
      </c>
      <c r="I600" s="77">
        <v>0.50324631934745379</v>
      </c>
      <c r="J600" s="43">
        <v>1</v>
      </c>
      <c r="K600" s="43" t="s">
        <v>298</v>
      </c>
      <c r="L600" s="43" t="s">
        <v>353</v>
      </c>
      <c r="M600" s="43" t="s">
        <v>297</v>
      </c>
      <c r="N600" s="43" t="s">
        <v>1182</v>
      </c>
      <c r="O600" s="43">
        <v>0</v>
      </c>
      <c r="P600" s="43" t="s">
        <v>344</v>
      </c>
      <c r="Q600" s="77">
        <v>0.72958725796124657</v>
      </c>
      <c r="R600" s="77">
        <v>1.553242824044814</v>
      </c>
      <c r="S600" s="43">
        <v>346</v>
      </c>
      <c r="T600" s="53">
        <v>0.4325</v>
      </c>
      <c r="U600" s="58">
        <f t="shared" si="27"/>
        <v>0</v>
      </c>
      <c r="V600" s="78">
        <f t="shared" si="28"/>
        <v>0.58655402714405747</v>
      </c>
      <c r="W600" s="73" t="str">
        <f t="shared" si="29"/>
        <v>OK</v>
      </c>
    </row>
    <row r="601" spans="1:23">
      <c r="A601" s="42" t="s">
        <v>937</v>
      </c>
      <c r="B601" s="77">
        <v>142</v>
      </c>
      <c r="C601" s="77">
        <v>1.2307692307692308</v>
      </c>
      <c r="D601" s="77">
        <v>0.63461538461538458</v>
      </c>
      <c r="E601" s="77">
        <v>1.5192307692307692</v>
      </c>
      <c r="F601" s="77">
        <v>0.97017211538461534</v>
      </c>
      <c r="G601" s="77">
        <v>0.35729038461538465</v>
      </c>
      <c r="H601" s="77">
        <v>0.6606443528408068</v>
      </c>
      <c r="I601" s="77">
        <v>0.665974262015262</v>
      </c>
      <c r="J601" s="43">
        <v>1</v>
      </c>
      <c r="K601" s="43" t="s">
        <v>308</v>
      </c>
      <c r="L601" s="43" t="s">
        <v>346</v>
      </c>
      <c r="M601" s="43" t="s">
        <v>309</v>
      </c>
      <c r="N601" s="43" t="s">
        <v>1179</v>
      </c>
      <c r="O601" s="43">
        <v>1</v>
      </c>
      <c r="P601" s="43" t="s">
        <v>350</v>
      </c>
      <c r="Q601" s="77">
        <v>2.3520848721594052</v>
      </c>
      <c r="R601" s="77">
        <v>-9.1643649891474999E-2</v>
      </c>
      <c r="S601" s="43">
        <v>223</v>
      </c>
      <c r="T601" s="53">
        <v>0.27875</v>
      </c>
      <c r="U601" s="58">
        <f t="shared" si="27"/>
        <v>1</v>
      </c>
      <c r="V601" s="78">
        <f t="shared" si="28"/>
        <v>0.65775964122909547</v>
      </c>
      <c r="W601" s="73" t="str">
        <f t="shared" si="29"/>
        <v>OK</v>
      </c>
    </row>
    <row r="602" spans="1:23">
      <c r="A602" s="42" t="s">
        <v>938</v>
      </c>
      <c r="B602" s="77">
        <v>53.5</v>
      </c>
      <c r="C602" s="77">
        <v>0.36538461538461536</v>
      </c>
      <c r="D602" s="77">
        <v>5.7692307692307696E-2</v>
      </c>
      <c r="E602" s="77">
        <v>0.29807692307692307</v>
      </c>
      <c r="F602" s="77">
        <v>0.96997115384615384</v>
      </c>
      <c r="G602" s="77">
        <v>0.40009230769230769</v>
      </c>
      <c r="H602" s="77">
        <v>0.11475392947369904</v>
      </c>
      <c r="I602" s="77">
        <v>2.508869332886432E-2</v>
      </c>
      <c r="J602" s="43">
        <v>1</v>
      </c>
      <c r="K602" s="43" t="s">
        <v>303</v>
      </c>
      <c r="L602" s="43" t="s">
        <v>349</v>
      </c>
      <c r="M602" s="43" t="s">
        <v>305</v>
      </c>
      <c r="N602" s="43" t="s">
        <v>1180</v>
      </c>
      <c r="O602" s="43">
        <v>2</v>
      </c>
      <c r="P602" s="43" t="s">
        <v>347</v>
      </c>
      <c r="Q602" s="77">
        <v>-4.7545130027838738</v>
      </c>
      <c r="R602" s="77">
        <v>-0.48677717026883272</v>
      </c>
      <c r="S602" s="43">
        <v>231</v>
      </c>
      <c r="T602" s="53">
        <v>0.28875000000000001</v>
      </c>
      <c r="U602" s="58">
        <f t="shared" si="27"/>
        <v>0</v>
      </c>
      <c r="V602" s="78">
        <f t="shared" si="28"/>
        <v>0.20914279933874691</v>
      </c>
      <c r="W602" s="73" t="str">
        <f t="shared" si="29"/>
        <v>OK</v>
      </c>
    </row>
    <row r="603" spans="1:23">
      <c r="A603" s="42" t="s">
        <v>939</v>
      </c>
      <c r="B603" s="77">
        <v>69.5</v>
      </c>
      <c r="C603" s="77">
        <v>0.78846153846153844</v>
      </c>
      <c r="D603" s="77">
        <v>0.41346153846153844</v>
      </c>
      <c r="E603" s="77">
        <v>1.2019230769230769</v>
      </c>
      <c r="F603" s="77">
        <v>0.96875384615384619</v>
      </c>
      <c r="G603" s="77">
        <v>0.30144423076923077</v>
      </c>
      <c r="H603" s="77">
        <v>0.15865466889548996</v>
      </c>
      <c r="I603" s="77">
        <v>0.63055644106464015</v>
      </c>
      <c r="J603" s="43">
        <v>1</v>
      </c>
      <c r="K603" s="43" t="s">
        <v>312</v>
      </c>
      <c r="L603" s="43" t="s">
        <v>349</v>
      </c>
      <c r="M603" s="43" t="s">
        <v>315</v>
      </c>
      <c r="N603" s="43" t="s">
        <v>1180</v>
      </c>
      <c r="O603" s="43">
        <v>0</v>
      </c>
      <c r="P603" s="43" t="s">
        <v>344</v>
      </c>
      <c r="Q603" s="77">
        <v>-0.83957914638505493</v>
      </c>
      <c r="R603" s="77">
        <v>-0.14350738337161437</v>
      </c>
      <c r="S603" s="43">
        <v>346</v>
      </c>
      <c r="T603" s="53">
        <v>0.4325</v>
      </c>
      <c r="U603" s="58">
        <f t="shared" si="27"/>
        <v>1</v>
      </c>
      <c r="V603" s="78">
        <f t="shared" si="28"/>
        <v>0.43520047563005482</v>
      </c>
      <c r="W603" s="73" t="str">
        <f t="shared" si="29"/>
        <v>OK</v>
      </c>
    </row>
    <row r="604" spans="1:23">
      <c r="A604" s="42" t="s">
        <v>940</v>
      </c>
      <c r="B604" s="77">
        <v>100.5</v>
      </c>
      <c r="C604" s="77">
        <v>0.77884615384615385</v>
      </c>
      <c r="D604" s="77">
        <v>0.36538461538461536</v>
      </c>
      <c r="E604" s="77">
        <v>0.99038461538461542</v>
      </c>
      <c r="F604" s="77">
        <v>0.97177403846153843</v>
      </c>
      <c r="G604" s="77">
        <v>0.17658557692307691</v>
      </c>
      <c r="H604" s="77">
        <v>0.39753056807020604</v>
      </c>
      <c r="I604" s="77">
        <v>0.42408837813447925</v>
      </c>
      <c r="J604" s="43">
        <v>1</v>
      </c>
      <c r="K604" s="43" t="s">
        <v>286</v>
      </c>
      <c r="L604" s="43" t="s">
        <v>343</v>
      </c>
      <c r="M604" s="43" t="s">
        <v>290</v>
      </c>
      <c r="N604" s="43" t="s">
        <v>1181</v>
      </c>
      <c r="O604" s="43">
        <v>0</v>
      </c>
      <c r="P604" s="43" t="s">
        <v>344</v>
      </c>
      <c r="Q604" s="77">
        <v>-0.81546278430958463</v>
      </c>
      <c r="R604" s="77">
        <v>-1.5561387376623999</v>
      </c>
      <c r="S604" s="43">
        <v>346</v>
      </c>
      <c r="T604" s="53">
        <v>0.4325</v>
      </c>
      <c r="U604" s="58">
        <f t="shared" si="27"/>
        <v>0</v>
      </c>
      <c r="V604" s="78">
        <f t="shared" si="28"/>
        <v>0.51196887484116727</v>
      </c>
      <c r="W604" s="73" t="str">
        <f t="shared" si="29"/>
        <v>OK</v>
      </c>
    </row>
    <row r="605" spans="1:23">
      <c r="A605" s="42" t="s">
        <v>941</v>
      </c>
      <c r="B605" s="77">
        <v>144.5</v>
      </c>
      <c r="C605" s="77">
        <v>1.2307692307692308</v>
      </c>
      <c r="D605" s="77">
        <v>0.67307692307692313</v>
      </c>
      <c r="E605" s="77">
        <v>1.375</v>
      </c>
      <c r="F605" s="77">
        <v>0.97228942307692301</v>
      </c>
      <c r="G605" s="77">
        <v>0.22182499999999999</v>
      </c>
      <c r="H605" s="77">
        <v>0.68002123859319341</v>
      </c>
      <c r="I605" s="77">
        <v>0.57547222670388831</v>
      </c>
      <c r="J605" s="43">
        <v>1</v>
      </c>
      <c r="K605" s="43" t="s">
        <v>286</v>
      </c>
      <c r="L605" s="43" t="s">
        <v>346</v>
      </c>
      <c r="M605" s="43" t="s">
        <v>290</v>
      </c>
      <c r="N605" s="43" t="s">
        <v>1182</v>
      </c>
      <c r="O605" s="43">
        <v>1</v>
      </c>
      <c r="P605" s="43" t="s">
        <v>350</v>
      </c>
      <c r="Q605" s="77">
        <v>2.1872997755708923</v>
      </c>
      <c r="R605" s="77">
        <v>-1.1540830263057262</v>
      </c>
      <c r="S605" s="43">
        <v>223</v>
      </c>
      <c r="T605" s="53">
        <v>0.27875</v>
      </c>
      <c r="U605" s="58">
        <f t="shared" si="27"/>
        <v>0</v>
      </c>
      <c r="V605" s="78">
        <f t="shared" si="28"/>
        <v>0.67319497537810347</v>
      </c>
      <c r="W605" s="73" t="str">
        <f t="shared" si="29"/>
        <v>OK</v>
      </c>
    </row>
    <row r="606" spans="1:23">
      <c r="A606" s="42" t="s">
        <v>942</v>
      </c>
      <c r="B606" s="77">
        <v>125.5</v>
      </c>
      <c r="C606" s="77">
        <v>1.3076923076923077</v>
      </c>
      <c r="D606" s="77">
        <v>0.86538461538461542</v>
      </c>
      <c r="E606" s="77">
        <v>1.8173076923076923</v>
      </c>
      <c r="F606" s="77">
        <v>0.96791249999999995</v>
      </c>
      <c r="G606" s="77">
        <v>0.59663173076923082</v>
      </c>
      <c r="H606" s="77">
        <v>0.78640238370072957</v>
      </c>
      <c r="I606" s="77">
        <v>0.88860949965761415</v>
      </c>
      <c r="J606" s="43">
        <v>1</v>
      </c>
      <c r="K606" s="43" t="s">
        <v>281</v>
      </c>
      <c r="L606" s="43" t="s">
        <v>369</v>
      </c>
      <c r="M606" s="43" t="s">
        <v>283</v>
      </c>
      <c r="N606" s="43" t="s">
        <v>1182</v>
      </c>
      <c r="O606" s="43">
        <v>1</v>
      </c>
      <c r="P606" s="43" t="s">
        <v>350</v>
      </c>
      <c r="Q606" s="77">
        <v>3.7191945021297212</v>
      </c>
      <c r="R606" s="77">
        <v>2.1104329274294535</v>
      </c>
      <c r="S606" s="43">
        <v>223</v>
      </c>
      <c r="T606" s="53">
        <v>0.27875</v>
      </c>
      <c r="U606" s="58">
        <f t="shared" si="27"/>
        <v>1</v>
      </c>
      <c r="V606" s="78">
        <f t="shared" si="28"/>
        <v>0.72130598987030481</v>
      </c>
      <c r="W606" s="73" t="str">
        <f t="shared" si="29"/>
        <v>OK</v>
      </c>
    </row>
    <row r="607" spans="1:23">
      <c r="A607" s="42" t="s">
        <v>943</v>
      </c>
      <c r="B607" s="77">
        <v>120</v>
      </c>
      <c r="C607" s="77">
        <v>0.83653846153846156</v>
      </c>
      <c r="D607" s="77">
        <v>0.34615384615384615</v>
      </c>
      <c r="E607" s="77">
        <v>1.0673076923076923</v>
      </c>
      <c r="F607" s="77">
        <v>0.96821730769230763</v>
      </c>
      <c r="G607" s="77">
        <v>0.23973269230769231</v>
      </c>
      <c r="H607" s="77">
        <v>0.54878947384395294</v>
      </c>
      <c r="I607" s="77">
        <v>0.4642438310074497</v>
      </c>
      <c r="J607" s="43">
        <v>1</v>
      </c>
      <c r="K607" s="43" t="s">
        <v>244</v>
      </c>
      <c r="L607" s="43" t="s">
        <v>343</v>
      </c>
      <c r="M607" s="43" t="s">
        <v>260</v>
      </c>
      <c r="N607" s="43" t="s">
        <v>1179</v>
      </c>
      <c r="O607" s="43">
        <v>0</v>
      </c>
      <c r="P607" s="43" t="s">
        <v>344</v>
      </c>
      <c r="Q607" s="77">
        <v>-0.14301942683378827</v>
      </c>
      <c r="R607" s="77">
        <v>-1.2329022313698847</v>
      </c>
      <c r="S607" s="43">
        <v>346</v>
      </c>
      <c r="T607" s="53">
        <v>0.4325</v>
      </c>
      <c r="U607" s="58">
        <f t="shared" si="27"/>
        <v>0</v>
      </c>
      <c r="V607" s="78">
        <f t="shared" si="28"/>
        <v>0.57629523945509065</v>
      </c>
      <c r="W607" s="73" t="str">
        <f t="shared" si="29"/>
        <v>OK</v>
      </c>
    </row>
    <row r="608" spans="1:23">
      <c r="A608" s="42" t="s">
        <v>944</v>
      </c>
      <c r="B608" s="77">
        <v>69</v>
      </c>
      <c r="C608" s="77">
        <v>0.68269230769230771</v>
      </c>
      <c r="D608" s="77">
        <v>0.30769230769230771</v>
      </c>
      <c r="E608" s="77">
        <v>0.98076923076923073</v>
      </c>
      <c r="F608" s="77">
        <v>0.9715211538461539</v>
      </c>
      <c r="G608" s="77">
        <v>0.52519230769230763</v>
      </c>
      <c r="H608" s="77">
        <v>0.32253727462048654</v>
      </c>
      <c r="I608" s="77">
        <v>0.48427054464568331</v>
      </c>
      <c r="J608" s="43">
        <v>0</v>
      </c>
      <c r="K608" s="43" t="s">
        <v>244</v>
      </c>
      <c r="L608" s="43" t="s">
        <v>343</v>
      </c>
      <c r="M608" s="43" t="s">
        <v>243</v>
      </c>
      <c r="N608" s="43" t="s">
        <v>1180</v>
      </c>
      <c r="O608" s="43">
        <v>2</v>
      </c>
      <c r="P608" s="43" t="s">
        <v>347</v>
      </c>
      <c r="Q608" s="77">
        <v>-1.5467185436154758</v>
      </c>
      <c r="R608" s="77">
        <v>1.0834134957951935</v>
      </c>
      <c r="S608" s="43">
        <v>231</v>
      </c>
      <c r="T608" s="53">
        <v>0.28875000000000001</v>
      </c>
      <c r="U608" s="58">
        <f t="shared" si="27"/>
        <v>0</v>
      </c>
      <c r="V608" s="78">
        <f t="shared" si="28"/>
        <v>0.40912486004984705</v>
      </c>
      <c r="W608" s="73" t="str">
        <f t="shared" si="29"/>
        <v>OK</v>
      </c>
    </row>
    <row r="609" spans="1:23">
      <c r="A609" s="42" t="s">
        <v>945</v>
      </c>
      <c r="B609" s="77">
        <v>61</v>
      </c>
      <c r="C609" s="77">
        <v>0.30769230769230771</v>
      </c>
      <c r="D609" s="77">
        <v>9.6153846153846159E-2</v>
      </c>
      <c r="E609" s="77">
        <v>0.67307692307692313</v>
      </c>
      <c r="F609" s="77">
        <v>0.9717451923076923</v>
      </c>
      <c r="G609" s="77">
        <v>0.39850192307692311</v>
      </c>
      <c r="H609" s="77">
        <v>6.0591507138310317E-2</v>
      </c>
      <c r="I609" s="77">
        <v>0.26396005858369564</v>
      </c>
      <c r="J609" s="43">
        <v>1</v>
      </c>
      <c r="K609" s="43" t="s">
        <v>281</v>
      </c>
      <c r="L609" s="43" t="s">
        <v>349</v>
      </c>
      <c r="M609" s="43" t="s">
        <v>284</v>
      </c>
      <c r="N609" s="43" t="s">
        <v>1180</v>
      </c>
      <c r="O609" s="43">
        <v>2</v>
      </c>
      <c r="P609" s="43" t="s">
        <v>347</v>
      </c>
      <c r="Q609" s="77">
        <v>-3.8628673569707557</v>
      </c>
      <c r="R609" s="77">
        <v>-0.17289018298838851</v>
      </c>
      <c r="S609" s="43">
        <v>231</v>
      </c>
      <c r="T609" s="53">
        <v>0.28875000000000001</v>
      </c>
      <c r="U609" s="58">
        <f t="shared" si="27"/>
        <v>0</v>
      </c>
      <c r="V609" s="78">
        <f t="shared" si="28"/>
        <v>0.25682871501811755</v>
      </c>
      <c r="W609" s="73" t="str">
        <f t="shared" si="29"/>
        <v>OK</v>
      </c>
    </row>
    <row r="610" spans="1:23">
      <c r="A610" s="42" t="s">
        <v>946</v>
      </c>
      <c r="B610" s="77">
        <v>115</v>
      </c>
      <c r="C610" s="77">
        <v>1.125</v>
      </c>
      <c r="D610" s="77">
        <v>0.59615384615384615</v>
      </c>
      <c r="E610" s="77">
        <v>1.4038461538461537</v>
      </c>
      <c r="F610" s="77">
        <v>0.97202115384615384</v>
      </c>
      <c r="G610" s="77">
        <v>0.3441769230769231</v>
      </c>
      <c r="H610" s="77">
        <v>0.52511731831920372</v>
      </c>
      <c r="I610" s="77">
        <v>0.69125977673358208</v>
      </c>
      <c r="J610" s="43">
        <v>1</v>
      </c>
      <c r="K610" s="43" t="s">
        <v>276</v>
      </c>
      <c r="L610" s="43" t="s">
        <v>349</v>
      </c>
      <c r="M610" s="43" t="s">
        <v>279</v>
      </c>
      <c r="N610" s="43" t="s">
        <v>1179</v>
      </c>
      <c r="O610" s="43">
        <v>1</v>
      </c>
      <c r="P610" s="43" t="s">
        <v>350</v>
      </c>
      <c r="Q610" s="77">
        <v>1.5133377174704792</v>
      </c>
      <c r="R610" s="77">
        <v>3.9925890623851851E-3</v>
      </c>
      <c r="S610" s="43">
        <v>223</v>
      </c>
      <c r="T610" s="53">
        <v>0.27875</v>
      </c>
      <c r="U610" s="58">
        <f t="shared" si="27"/>
        <v>1</v>
      </c>
      <c r="V610" s="78">
        <f t="shared" si="28"/>
        <v>0.60763649549448551</v>
      </c>
      <c r="W610" s="73" t="str">
        <f t="shared" si="29"/>
        <v>OK</v>
      </c>
    </row>
    <row r="611" spans="1:23">
      <c r="A611" s="42" t="s">
        <v>947</v>
      </c>
      <c r="B611" s="77">
        <v>118</v>
      </c>
      <c r="C611" s="77">
        <v>1.0192307692307692</v>
      </c>
      <c r="D611" s="77">
        <v>0.56730769230769229</v>
      </c>
      <c r="E611" s="77">
        <v>1.4711538461538463</v>
      </c>
      <c r="F611" s="77">
        <v>0.97069903846153838</v>
      </c>
      <c r="G611" s="77">
        <v>0.41577500000000001</v>
      </c>
      <c r="H611" s="77">
        <v>0.49983957957435959</v>
      </c>
      <c r="I611" s="77">
        <v>0.71738391908671695</v>
      </c>
      <c r="J611" s="43">
        <v>0</v>
      </c>
      <c r="K611" s="43" t="s">
        <v>308</v>
      </c>
      <c r="L611" s="43" t="s">
        <v>349</v>
      </c>
      <c r="M611" s="43" t="s">
        <v>307</v>
      </c>
      <c r="N611" s="43" t="s">
        <v>1179</v>
      </c>
      <c r="O611" s="43">
        <v>0</v>
      </c>
      <c r="P611" s="43" t="s">
        <v>344</v>
      </c>
      <c r="Q611" s="77">
        <v>1.3868509495616044</v>
      </c>
      <c r="R611" s="77">
        <v>0.48670932705815079</v>
      </c>
      <c r="S611" s="43">
        <v>346</v>
      </c>
      <c r="T611" s="53">
        <v>0.4325</v>
      </c>
      <c r="U611" s="58">
        <f t="shared" si="27"/>
        <v>0</v>
      </c>
      <c r="V611" s="78">
        <f t="shared" si="28"/>
        <v>0.58619923653447692</v>
      </c>
      <c r="W611" s="73" t="str">
        <f t="shared" si="29"/>
        <v>OK</v>
      </c>
    </row>
    <row r="612" spans="1:23">
      <c r="A612" s="42" t="s">
        <v>948</v>
      </c>
      <c r="B612" s="77">
        <v>93.5</v>
      </c>
      <c r="C612" s="77">
        <v>0.88461538461538458</v>
      </c>
      <c r="D612" s="77">
        <v>0.49038461538461536</v>
      </c>
      <c r="E612" s="77">
        <v>1.1634615384615385</v>
      </c>
      <c r="F612" s="77">
        <v>0.97079230769230773</v>
      </c>
      <c r="G612" s="77">
        <v>0.49531923076923073</v>
      </c>
      <c r="H612" s="77">
        <v>0.53452950551185408</v>
      </c>
      <c r="I612" s="77">
        <v>0.58294865552424513</v>
      </c>
      <c r="J612" s="43">
        <v>1</v>
      </c>
      <c r="K612" s="43" t="s">
        <v>303</v>
      </c>
      <c r="L612" s="43" t="s">
        <v>349</v>
      </c>
      <c r="M612" s="43" t="s">
        <v>305</v>
      </c>
      <c r="N612" s="43" t="s">
        <v>1179</v>
      </c>
      <c r="O612" s="43">
        <v>0</v>
      </c>
      <c r="P612" s="43" t="s">
        <v>344</v>
      </c>
      <c r="Q612" s="77">
        <v>0.18877430491750852</v>
      </c>
      <c r="R612" s="77">
        <v>0.93878137309721643</v>
      </c>
      <c r="S612" s="43">
        <v>346</v>
      </c>
      <c r="T612" s="53">
        <v>0.4325</v>
      </c>
      <c r="U612" s="58">
        <f t="shared" si="27"/>
        <v>0</v>
      </c>
      <c r="V612" s="78">
        <f t="shared" si="28"/>
        <v>0.54159306644530025</v>
      </c>
      <c r="W612" s="73" t="str">
        <f t="shared" si="29"/>
        <v>OK</v>
      </c>
    </row>
    <row r="613" spans="1:23">
      <c r="A613" s="42" t="s">
        <v>949</v>
      </c>
      <c r="B613" s="77">
        <v>159</v>
      </c>
      <c r="C613" s="77">
        <v>1.3653846153846154</v>
      </c>
      <c r="D613" s="77">
        <v>0.80769230769230771</v>
      </c>
      <c r="E613" s="77">
        <v>1.5865384615384615</v>
      </c>
      <c r="F613" s="77">
        <v>0.96872596153846158</v>
      </c>
      <c r="G613" s="77">
        <v>0.43570000000000003</v>
      </c>
      <c r="H613" s="77">
        <v>0.77609516932548461</v>
      </c>
      <c r="I613" s="77">
        <v>0.89423883836320583</v>
      </c>
      <c r="J613" s="43">
        <v>1</v>
      </c>
      <c r="K613" s="43" t="s">
        <v>281</v>
      </c>
      <c r="L613" s="43" t="s">
        <v>346</v>
      </c>
      <c r="M613" s="43" t="s">
        <v>282</v>
      </c>
      <c r="N613" s="43" t="s">
        <v>1182</v>
      </c>
      <c r="O613" s="43">
        <v>1</v>
      </c>
      <c r="P613" s="43" t="s">
        <v>350</v>
      </c>
      <c r="Q613" s="77">
        <v>3.7923022287127353</v>
      </c>
      <c r="R613" s="77">
        <v>0.61057981716224585</v>
      </c>
      <c r="S613" s="43">
        <v>223</v>
      </c>
      <c r="T613" s="53">
        <v>0.27875</v>
      </c>
      <c r="U613" s="58">
        <f t="shared" si="27"/>
        <v>1</v>
      </c>
      <c r="V613" s="78">
        <f t="shared" si="28"/>
        <v>0.75858947770542984</v>
      </c>
      <c r="W613" s="73" t="str">
        <f t="shared" si="29"/>
        <v>OK</v>
      </c>
    </row>
    <row r="614" spans="1:23">
      <c r="A614" s="42" t="s">
        <v>950</v>
      </c>
      <c r="B614" s="77">
        <v>118</v>
      </c>
      <c r="C614" s="77">
        <v>1.0192307692307692</v>
      </c>
      <c r="D614" s="77">
        <v>0.55769230769230771</v>
      </c>
      <c r="E614" s="77">
        <v>1.2211538461538463</v>
      </c>
      <c r="F614" s="77">
        <v>0.97130865384615384</v>
      </c>
      <c r="G614" s="77">
        <v>0.3516740384615385</v>
      </c>
      <c r="H614" s="77">
        <v>0.69532564921802509</v>
      </c>
      <c r="I614" s="77">
        <v>0.63004150454854402</v>
      </c>
      <c r="J614" s="43">
        <v>1</v>
      </c>
      <c r="K614" s="43" t="s">
        <v>281</v>
      </c>
      <c r="L614" s="43" t="s">
        <v>343</v>
      </c>
      <c r="M614" s="43" t="s">
        <v>284</v>
      </c>
      <c r="N614" s="43" t="s">
        <v>1182</v>
      </c>
      <c r="O614" s="43">
        <v>0</v>
      </c>
      <c r="P614" s="43" t="s">
        <v>344</v>
      </c>
      <c r="Q614" s="77">
        <v>1.2844690368869578</v>
      </c>
      <c r="R614" s="77">
        <v>-0.12939786588149049</v>
      </c>
      <c r="S614" s="43">
        <v>346</v>
      </c>
      <c r="T614" s="53">
        <v>0.4325</v>
      </c>
      <c r="U614" s="58">
        <f t="shared" si="27"/>
        <v>1</v>
      </c>
      <c r="V614" s="78">
        <f t="shared" si="28"/>
        <v>0.66399048389728987</v>
      </c>
      <c r="W614" s="73" t="str">
        <f t="shared" si="29"/>
        <v>OK</v>
      </c>
    </row>
    <row r="615" spans="1:23">
      <c r="A615" s="42" t="s">
        <v>951</v>
      </c>
      <c r="B615" s="77">
        <v>178</v>
      </c>
      <c r="C615" s="77">
        <v>1.0288461538461537</v>
      </c>
      <c r="D615" s="77">
        <v>0.52884615384615385</v>
      </c>
      <c r="E615" s="77">
        <v>0.94230769230769229</v>
      </c>
      <c r="F615" s="77">
        <v>0.97144711538461537</v>
      </c>
      <c r="G615" s="77">
        <v>0.30140480769230771</v>
      </c>
      <c r="H615" s="77">
        <v>0.73695285117195575</v>
      </c>
      <c r="I615" s="77">
        <v>0.52449280815431809</v>
      </c>
      <c r="J615" s="43">
        <v>1</v>
      </c>
      <c r="K615" s="43" t="s">
        <v>244</v>
      </c>
      <c r="L615" s="43" t="s">
        <v>353</v>
      </c>
      <c r="M615" s="43" t="s">
        <v>243</v>
      </c>
      <c r="N615" s="43" t="s">
        <v>1182</v>
      </c>
      <c r="O615" s="43">
        <v>1</v>
      </c>
      <c r="P615" s="43" t="s">
        <v>350</v>
      </c>
      <c r="Q615" s="77">
        <v>1.3829013371012127</v>
      </c>
      <c r="R615" s="77">
        <v>-1.2415662349743333</v>
      </c>
      <c r="S615" s="43">
        <v>223</v>
      </c>
      <c r="T615" s="53">
        <v>0.27875</v>
      </c>
      <c r="U615" s="58">
        <f t="shared" si="27"/>
        <v>0</v>
      </c>
      <c r="V615" s="78">
        <f t="shared" si="28"/>
        <v>0.6636254235505985</v>
      </c>
      <c r="W615" s="73" t="str">
        <f t="shared" si="29"/>
        <v>OK</v>
      </c>
    </row>
    <row r="616" spans="1:23">
      <c r="A616" s="42" t="s">
        <v>952</v>
      </c>
      <c r="B616" s="77">
        <v>50.5</v>
      </c>
      <c r="C616" s="77">
        <v>0.31730769230769229</v>
      </c>
      <c r="D616" s="77">
        <v>0.13461538461538461</v>
      </c>
      <c r="E616" s="77">
        <v>0.59615384615384615</v>
      </c>
      <c r="F616" s="77">
        <v>0.97299134615384619</v>
      </c>
      <c r="G616" s="77">
        <v>0.3854403846153846</v>
      </c>
      <c r="H616" s="77">
        <v>0.2053966679961404</v>
      </c>
      <c r="I616" s="77">
        <v>0.36255723203760409</v>
      </c>
      <c r="J616" s="43">
        <v>1</v>
      </c>
      <c r="K616" s="43" t="s">
        <v>286</v>
      </c>
      <c r="L616" s="43" t="s">
        <v>349</v>
      </c>
      <c r="M616" s="43" t="s">
        <v>290</v>
      </c>
      <c r="N616" s="43" t="s">
        <v>1180</v>
      </c>
      <c r="O616" s="43">
        <v>2</v>
      </c>
      <c r="P616" s="43" t="s">
        <v>347</v>
      </c>
      <c r="Q616" s="77">
        <v>-3.4930401885491014</v>
      </c>
      <c r="R616" s="77">
        <v>-8.5131359063081599E-2</v>
      </c>
      <c r="S616" s="43">
        <v>231</v>
      </c>
      <c r="T616" s="53">
        <v>0.28875000000000001</v>
      </c>
      <c r="U616" s="58">
        <f t="shared" si="27"/>
        <v>0</v>
      </c>
      <c r="V616" s="78">
        <f t="shared" si="28"/>
        <v>0.35483557405569827</v>
      </c>
      <c r="W616" s="73" t="str">
        <f t="shared" si="29"/>
        <v>OK</v>
      </c>
    </row>
    <row r="617" spans="1:23">
      <c r="A617" s="42" t="s">
        <v>953</v>
      </c>
      <c r="B617" s="77">
        <v>108.5</v>
      </c>
      <c r="C617" s="77">
        <v>1.0288461538461537</v>
      </c>
      <c r="D617" s="77">
        <v>0.70192307692307687</v>
      </c>
      <c r="E617" s="77">
        <v>1.8846153846153846</v>
      </c>
      <c r="F617" s="77">
        <v>0.97185961538461541</v>
      </c>
      <c r="G617" s="77">
        <v>0.40491826923076923</v>
      </c>
      <c r="H617" s="77">
        <v>0.60605669683817598</v>
      </c>
      <c r="I617" s="77">
        <v>0.9026633998913125</v>
      </c>
      <c r="J617" s="43">
        <v>0</v>
      </c>
      <c r="K617" s="43" t="s">
        <v>286</v>
      </c>
      <c r="L617" s="43" t="s">
        <v>349</v>
      </c>
      <c r="M617" s="43" t="s">
        <v>292</v>
      </c>
      <c r="N617" s="43" t="s">
        <v>1179</v>
      </c>
      <c r="O617" s="43">
        <v>1</v>
      </c>
      <c r="P617" s="43" t="s">
        <v>350</v>
      </c>
      <c r="Q617" s="77">
        <v>2.6494809743120151</v>
      </c>
      <c r="R617" s="77">
        <v>0.9150941136949724</v>
      </c>
      <c r="S617" s="43">
        <v>223</v>
      </c>
      <c r="T617" s="53">
        <v>0.27875</v>
      </c>
      <c r="U617" s="58">
        <f t="shared" si="27"/>
        <v>0</v>
      </c>
      <c r="V617" s="78">
        <f t="shared" si="28"/>
        <v>0.69229496623688069</v>
      </c>
      <c r="W617" s="73" t="str">
        <f t="shared" si="29"/>
        <v>CONSENT LIMIT</v>
      </c>
    </row>
    <row r="618" spans="1:23">
      <c r="A618" s="42" t="s">
        <v>954</v>
      </c>
      <c r="B618" s="77">
        <v>136.5</v>
      </c>
      <c r="C618" s="77">
        <v>0.89423076923076927</v>
      </c>
      <c r="D618" s="77">
        <v>0.26923076923076922</v>
      </c>
      <c r="E618" s="77">
        <v>0.71153846153846156</v>
      </c>
      <c r="F618" s="77">
        <v>0.96985673076923073</v>
      </c>
      <c r="G618" s="77">
        <v>0.23261153846153848</v>
      </c>
      <c r="H618" s="77">
        <v>0.64163461527599541</v>
      </c>
      <c r="I618" s="77">
        <v>0.32716931456746146</v>
      </c>
      <c r="J618" s="43">
        <v>1</v>
      </c>
      <c r="K618" s="43" t="s">
        <v>286</v>
      </c>
      <c r="L618" s="43" t="s">
        <v>353</v>
      </c>
      <c r="M618" s="43" t="s">
        <v>285</v>
      </c>
      <c r="N618" s="43" t="s">
        <v>1179</v>
      </c>
      <c r="O618" s="43">
        <v>0</v>
      </c>
      <c r="P618" s="43" t="s">
        <v>344</v>
      </c>
      <c r="Q618" s="77">
        <v>-0.57384646511509219</v>
      </c>
      <c r="R618" s="77">
        <v>-1.7353117652802876</v>
      </c>
      <c r="S618" s="43">
        <v>346</v>
      </c>
      <c r="T618" s="53">
        <v>0.4325</v>
      </c>
      <c r="U618" s="58">
        <f t="shared" si="27"/>
        <v>0</v>
      </c>
      <c r="V618" s="78">
        <f t="shared" si="28"/>
        <v>0.57873348662905177</v>
      </c>
      <c r="W618" s="73" t="str">
        <f t="shared" si="29"/>
        <v>OK</v>
      </c>
    </row>
    <row r="619" spans="1:23">
      <c r="A619" s="42" t="s">
        <v>955</v>
      </c>
      <c r="B619" s="77">
        <v>60</v>
      </c>
      <c r="C619" s="77">
        <v>0.57692307692307687</v>
      </c>
      <c r="D619" s="77">
        <v>0.27884615384615385</v>
      </c>
      <c r="E619" s="77">
        <v>0.75961538461538458</v>
      </c>
      <c r="F619" s="77">
        <v>0.96907692307692317</v>
      </c>
      <c r="G619" s="77">
        <v>0.58220384615384613</v>
      </c>
      <c r="H619" s="77">
        <v>0.35827335081324657</v>
      </c>
      <c r="I619" s="77">
        <v>0.48078550092698413</v>
      </c>
      <c r="J619" s="43">
        <v>1</v>
      </c>
      <c r="K619" s="43" t="s">
        <v>263</v>
      </c>
      <c r="L619" s="43" t="s">
        <v>349</v>
      </c>
      <c r="M619" s="43" t="s">
        <v>262</v>
      </c>
      <c r="N619" s="43" t="s">
        <v>1181</v>
      </c>
      <c r="O619" s="43">
        <v>2</v>
      </c>
      <c r="P619" s="43" t="s">
        <v>347</v>
      </c>
      <c r="Q619" s="77">
        <v>-2.0769843942146848</v>
      </c>
      <c r="R619" s="77">
        <v>1.4248835593296103</v>
      </c>
      <c r="S619" s="43">
        <v>231</v>
      </c>
      <c r="T619" s="53">
        <v>0.28875000000000001</v>
      </c>
      <c r="U619" s="58">
        <f t="shared" si="27"/>
        <v>0</v>
      </c>
      <c r="V619" s="78">
        <f t="shared" si="28"/>
        <v>0.40990769660559467</v>
      </c>
      <c r="W619" s="73" t="str">
        <f t="shared" si="29"/>
        <v>OK</v>
      </c>
    </row>
    <row r="620" spans="1:23">
      <c r="A620" s="42" t="s">
        <v>956</v>
      </c>
      <c r="B620" s="77">
        <v>101</v>
      </c>
      <c r="C620" s="77">
        <v>1.125</v>
      </c>
      <c r="D620" s="77">
        <v>0.51923076923076927</v>
      </c>
      <c r="E620" s="77">
        <v>1.0576923076923077</v>
      </c>
      <c r="F620" s="77">
        <v>0.9712798076923076</v>
      </c>
      <c r="G620" s="77">
        <v>0.3487451923076923</v>
      </c>
      <c r="H620" s="77">
        <v>0.55454332052261579</v>
      </c>
      <c r="I620" s="77">
        <v>0.51778630004896509</v>
      </c>
      <c r="J620" s="43">
        <v>0</v>
      </c>
      <c r="K620" s="43" t="s">
        <v>266</v>
      </c>
      <c r="L620" s="43" t="s">
        <v>343</v>
      </c>
      <c r="M620" s="43" t="s">
        <v>265</v>
      </c>
      <c r="N620" s="43" t="s">
        <v>1179</v>
      </c>
      <c r="O620" s="43">
        <v>0</v>
      </c>
      <c r="P620" s="43" t="s">
        <v>344</v>
      </c>
      <c r="Q620" s="77">
        <v>0.51195107700390308</v>
      </c>
      <c r="R620" s="77">
        <v>-0.1811937136528852</v>
      </c>
      <c r="S620" s="43">
        <v>346</v>
      </c>
      <c r="T620" s="53">
        <v>0.4325</v>
      </c>
      <c r="U620" s="58">
        <f t="shared" si="27"/>
        <v>0</v>
      </c>
      <c r="V620" s="78">
        <f t="shared" si="28"/>
        <v>0.56769408617294359</v>
      </c>
      <c r="W620" s="73" t="str">
        <f t="shared" si="29"/>
        <v>OK</v>
      </c>
    </row>
    <row r="621" spans="1:23">
      <c r="A621" s="42" t="s">
        <v>957</v>
      </c>
      <c r="B621" s="77">
        <v>187</v>
      </c>
      <c r="C621" s="77">
        <v>1.1923076923076923</v>
      </c>
      <c r="D621" s="77">
        <v>0.70192307692307687</v>
      </c>
      <c r="E621" s="77">
        <v>1.3365384615384615</v>
      </c>
      <c r="F621" s="77">
        <v>0.96680096153846162</v>
      </c>
      <c r="G621" s="77">
        <v>0.26877884615384617</v>
      </c>
      <c r="H621" s="77">
        <v>0.75207404438502323</v>
      </c>
      <c r="I621" s="77">
        <v>0.68234224764721041</v>
      </c>
      <c r="J621" s="43">
        <v>1</v>
      </c>
      <c r="K621" s="43" t="s">
        <v>312</v>
      </c>
      <c r="L621" s="43" t="s">
        <v>346</v>
      </c>
      <c r="M621" s="43" t="s">
        <v>314</v>
      </c>
      <c r="N621" s="43" t="s">
        <v>1182</v>
      </c>
      <c r="O621" s="43">
        <v>1</v>
      </c>
      <c r="P621" s="43" t="s">
        <v>350</v>
      </c>
      <c r="Q621" s="77">
        <v>2.8921276549154404</v>
      </c>
      <c r="R621" s="77">
        <v>-1.1330345914315259</v>
      </c>
      <c r="S621" s="43">
        <v>223</v>
      </c>
      <c r="T621" s="53">
        <v>0.27875</v>
      </c>
      <c r="U621" s="58">
        <f t="shared" si="27"/>
        <v>1</v>
      </c>
      <c r="V621" s="78">
        <f t="shared" si="28"/>
        <v>0.72594128272896208</v>
      </c>
      <c r="W621" s="73" t="str">
        <f t="shared" si="29"/>
        <v>OK</v>
      </c>
    </row>
    <row r="622" spans="1:23">
      <c r="A622" s="42" t="s">
        <v>958</v>
      </c>
      <c r="B622" s="77">
        <v>122.5</v>
      </c>
      <c r="C622" s="77">
        <v>0.79807692307692313</v>
      </c>
      <c r="D622" s="77">
        <v>0.28846153846153844</v>
      </c>
      <c r="E622" s="77">
        <v>0.64423076923076927</v>
      </c>
      <c r="F622" s="77">
        <v>0.9677682692307692</v>
      </c>
      <c r="G622" s="77">
        <v>0.18621153846153846</v>
      </c>
      <c r="H622" s="77">
        <v>0.43239567604890283</v>
      </c>
      <c r="I622" s="77">
        <v>0.33880388806662026</v>
      </c>
      <c r="J622" s="43">
        <v>0</v>
      </c>
      <c r="K622" s="43" t="s">
        <v>286</v>
      </c>
      <c r="L622" s="43" t="s">
        <v>346</v>
      </c>
      <c r="M622" s="43" t="s">
        <v>287</v>
      </c>
      <c r="N622" s="43" t="s">
        <v>1181</v>
      </c>
      <c r="O622" s="43">
        <v>2</v>
      </c>
      <c r="P622" s="43" t="s">
        <v>347</v>
      </c>
      <c r="Q622" s="77">
        <v>-1.2496220890232648</v>
      </c>
      <c r="R622" s="77">
        <v>-1.9512339399137928</v>
      </c>
      <c r="S622" s="43">
        <v>231</v>
      </c>
      <c r="T622" s="53">
        <v>0.28875000000000001</v>
      </c>
      <c r="U622" s="58">
        <f t="shared" si="27"/>
        <v>0</v>
      </c>
      <c r="V622" s="78">
        <f t="shared" si="28"/>
        <v>0.4996663360266077</v>
      </c>
      <c r="W622" s="73" t="str">
        <f t="shared" si="29"/>
        <v>OK</v>
      </c>
    </row>
    <row r="623" spans="1:23">
      <c r="A623" s="42" t="s">
        <v>959</v>
      </c>
      <c r="B623" s="77">
        <v>67</v>
      </c>
      <c r="C623" s="77">
        <v>0.44230769230769229</v>
      </c>
      <c r="D623" s="77">
        <v>0.13461538461538461</v>
      </c>
      <c r="E623" s="77">
        <v>0.57692307692307687</v>
      </c>
      <c r="F623" s="77">
        <v>0.97033269230769226</v>
      </c>
      <c r="G623" s="77">
        <v>0.48090576923076928</v>
      </c>
      <c r="H623" s="77">
        <v>0.25421686391316956</v>
      </c>
      <c r="I623" s="77">
        <v>0.2242907045367474</v>
      </c>
      <c r="J623" s="43">
        <v>0</v>
      </c>
      <c r="K623" s="43" t="s">
        <v>266</v>
      </c>
      <c r="L623" s="43" t="s">
        <v>346</v>
      </c>
      <c r="M623" s="43" t="s">
        <v>267</v>
      </c>
      <c r="N623" s="43" t="s">
        <v>1180</v>
      </c>
      <c r="O623" s="43">
        <v>2</v>
      </c>
      <c r="P623" s="43" t="s">
        <v>347</v>
      </c>
      <c r="Q623" s="77">
        <v>-3.3876160446360783</v>
      </c>
      <c r="R623" s="77">
        <v>0.28614330774708646</v>
      </c>
      <c r="S623" s="43">
        <v>231</v>
      </c>
      <c r="T623" s="53">
        <v>0.28875000000000001</v>
      </c>
      <c r="U623" s="58">
        <f t="shared" si="27"/>
        <v>0</v>
      </c>
      <c r="V623" s="78">
        <f t="shared" si="28"/>
        <v>0.31145835781425824</v>
      </c>
      <c r="W623" s="73" t="str">
        <f t="shared" si="29"/>
        <v>OK</v>
      </c>
    </row>
    <row r="624" spans="1:23">
      <c r="A624" s="42" t="s">
        <v>960</v>
      </c>
      <c r="B624" s="77">
        <v>54</v>
      </c>
      <c r="C624" s="77">
        <v>0.31730769230769229</v>
      </c>
      <c r="D624" s="77">
        <v>5.7692307692307696E-2</v>
      </c>
      <c r="E624" s="77">
        <v>0.42307692307692307</v>
      </c>
      <c r="F624" s="77">
        <v>0.97299278846153847</v>
      </c>
      <c r="G624" s="77">
        <v>0.49371346153846157</v>
      </c>
      <c r="H624" s="77">
        <v>6.653326107058162E-2</v>
      </c>
      <c r="I624" s="77">
        <v>0.22468229058514344</v>
      </c>
      <c r="J624" s="43">
        <v>1</v>
      </c>
      <c r="K624" s="43" t="s">
        <v>298</v>
      </c>
      <c r="L624" s="43" t="s">
        <v>349</v>
      </c>
      <c r="M624" s="43" t="s">
        <v>301</v>
      </c>
      <c r="N624" s="43" t="s">
        <v>1180</v>
      </c>
      <c r="O624" s="43">
        <v>2</v>
      </c>
      <c r="P624" s="43" t="s">
        <v>347</v>
      </c>
      <c r="Q624" s="77">
        <v>-4.3981964605428967</v>
      </c>
      <c r="R624" s="77">
        <v>0.36829675806593798</v>
      </c>
      <c r="S624" s="43">
        <v>231</v>
      </c>
      <c r="T624" s="53">
        <v>0.28875000000000001</v>
      </c>
      <c r="U624" s="58">
        <f t="shared" si="27"/>
        <v>0</v>
      </c>
      <c r="V624" s="78">
        <f t="shared" si="28"/>
        <v>0.22391628927268936</v>
      </c>
      <c r="W624" s="73" t="str">
        <f t="shared" si="29"/>
        <v>OK</v>
      </c>
    </row>
    <row r="625" spans="1:23">
      <c r="A625" s="42" t="s">
        <v>961</v>
      </c>
      <c r="B625" s="77">
        <v>78</v>
      </c>
      <c r="C625" s="77">
        <v>0.78846153846153844</v>
      </c>
      <c r="D625" s="77">
        <v>0.35576923076923078</v>
      </c>
      <c r="E625" s="77">
        <v>1.1923076923076923</v>
      </c>
      <c r="F625" s="77">
        <v>0.9697634615384616</v>
      </c>
      <c r="G625" s="77">
        <v>0.51900288461538469</v>
      </c>
      <c r="H625" s="77">
        <v>0.38972625702295971</v>
      </c>
      <c r="I625" s="77">
        <v>0.54516252188777181</v>
      </c>
      <c r="J625" s="43">
        <v>0</v>
      </c>
      <c r="K625" s="43" t="s">
        <v>303</v>
      </c>
      <c r="L625" s="43" t="s">
        <v>346</v>
      </c>
      <c r="M625" s="43" t="s">
        <v>305</v>
      </c>
      <c r="N625" s="43" t="s">
        <v>1181</v>
      </c>
      <c r="O625" s="43">
        <v>0</v>
      </c>
      <c r="P625" s="43" t="s">
        <v>344</v>
      </c>
      <c r="Q625" s="77">
        <v>-0.69995076683392277</v>
      </c>
      <c r="R625" s="77">
        <v>1.1442689758953353</v>
      </c>
      <c r="S625" s="43">
        <v>346</v>
      </c>
      <c r="T625" s="53">
        <v>0.4325</v>
      </c>
      <c r="U625" s="58">
        <f t="shared" si="27"/>
        <v>0</v>
      </c>
      <c r="V625" s="78">
        <f t="shared" si="28"/>
        <v>0.45917485107281725</v>
      </c>
      <c r="W625" s="73" t="str">
        <f t="shared" si="29"/>
        <v>OK</v>
      </c>
    </row>
    <row r="626" spans="1:23">
      <c r="A626" s="42" t="s">
        <v>962</v>
      </c>
      <c r="B626" s="77">
        <v>167</v>
      </c>
      <c r="C626" s="77">
        <v>1.125</v>
      </c>
      <c r="D626" s="77">
        <v>0.61538461538461542</v>
      </c>
      <c r="E626" s="77">
        <v>1.7211538461538463</v>
      </c>
      <c r="F626" s="77">
        <v>0.97409615384615378</v>
      </c>
      <c r="G626" s="77">
        <v>0.3274240384615385</v>
      </c>
      <c r="H626" s="77">
        <v>0.84969994100305879</v>
      </c>
      <c r="I626" s="77">
        <v>0.72614272104430377</v>
      </c>
      <c r="J626" s="43">
        <v>1</v>
      </c>
      <c r="K626" s="43" t="s">
        <v>312</v>
      </c>
      <c r="L626" s="43" t="s">
        <v>369</v>
      </c>
      <c r="M626" s="43" t="s">
        <v>315</v>
      </c>
      <c r="N626" s="43" t="s">
        <v>1182</v>
      </c>
      <c r="O626" s="43">
        <v>1</v>
      </c>
      <c r="P626" s="43" t="s">
        <v>350</v>
      </c>
      <c r="Q626" s="77">
        <v>3.132398012110523</v>
      </c>
      <c r="R626" s="77">
        <v>-0.38475231960381345</v>
      </c>
      <c r="S626" s="43">
        <v>223</v>
      </c>
      <c r="T626" s="53">
        <v>0.27875</v>
      </c>
      <c r="U626" s="58">
        <f t="shared" si="27"/>
        <v>1</v>
      </c>
      <c r="V626" s="78">
        <f t="shared" si="28"/>
        <v>0.76835178014928296</v>
      </c>
      <c r="W626" s="73" t="str">
        <f t="shared" si="29"/>
        <v>OK</v>
      </c>
    </row>
    <row r="627" spans="1:23">
      <c r="A627" s="42" t="s">
        <v>963</v>
      </c>
      <c r="B627" s="77">
        <v>163</v>
      </c>
      <c r="C627" s="77">
        <v>1.2596153846153846</v>
      </c>
      <c r="D627" s="77">
        <v>0.75961538461538458</v>
      </c>
      <c r="E627" s="77">
        <v>1.4038461538461537</v>
      </c>
      <c r="F627" s="77">
        <v>0.9680788461538461</v>
      </c>
      <c r="G627" s="77">
        <v>0.34420288461538462</v>
      </c>
      <c r="H627" s="77">
        <v>0.78859713289913436</v>
      </c>
      <c r="I627" s="77">
        <v>0.65585770951662536</v>
      </c>
      <c r="J627" s="43">
        <v>1</v>
      </c>
      <c r="K627" s="43" t="s">
        <v>266</v>
      </c>
      <c r="L627" s="43" t="s">
        <v>346</v>
      </c>
      <c r="M627" s="43" t="s">
        <v>265</v>
      </c>
      <c r="N627" s="43" t="s">
        <v>1182</v>
      </c>
      <c r="O627" s="43">
        <v>1</v>
      </c>
      <c r="P627" s="43" t="s">
        <v>350</v>
      </c>
      <c r="Q627" s="77">
        <v>2.9407301633026659</v>
      </c>
      <c r="R627" s="77">
        <v>-0.37041552694866986</v>
      </c>
      <c r="S627" s="43">
        <v>223</v>
      </c>
      <c r="T627" s="53">
        <v>0.27875</v>
      </c>
      <c r="U627" s="58">
        <f t="shared" si="27"/>
        <v>1</v>
      </c>
      <c r="V627" s="78">
        <f t="shared" si="28"/>
        <v>0.71557530150575199</v>
      </c>
      <c r="W627" s="73" t="str">
        <f t="shared" si="29"/>
        <v>OK</v>
      </c>
    </row>
    <row r="628" spans="1:23">
      <c r="A628" s="42" t="s">
        <v>964</v>
      </c>
      <c r="B628" s="77">
        <v>85.5</v>
      </c>
      <c r="C628" s="77">
        <v>0.69230769230769229</v>
      </c>
      <c r="D628" s="77">
        <v>0.23076923076923078</v>
      </c>
      <c r="E628" s="77">
        <v>0.60576923076923073</v>
      </c>
      <c r="F628" s="77">
        <v>0.97466153846153847</v>
      </c>
      <c r="G628" s="77">
        <v>0.36211730769230771</v>
      </c>
      <c r="H628" s="77">
        <v>0.35044353097762404</v>
      </c>
      <c r="I628" s="77">
        <v>0.23099560929566448</v>
      </c>
      <c r="J628" s="43">
        <v>1</v>
      </c>
      <c r="K628" s="43" t="s">
        <v>298</v>
      </c>
      <c r="L628" s="43" t="s">
        <v>349</v>
      </c>
      <c r="M628" s="43" t="s">
        <v>300</v>
      </c>
      <c r="N628" s="43" t="s">
        <v>1181</v>
      </c>
      <c r="O628" s="43">
        <v>2</v>
      </c>
      <c r="P628" s="43" t="s">
        <v>347</v>
      </c>
      <c r="Q628" s="77">
        <v>-2.3678061295584976</v>
      </c>
      <c r="R628" s="77">
        <v>-0.58929297501439915</v>
      </c>
      <c r="S628" s="43">
        <v>231</v>
      </c>
      <c r="T628" s="53">
        <v>0.28875000000000001</v>
      </c>
      <c r="U628" s="58">
        <f t="shared" si="27"/>
        <v>0</v>
      </c>
      <c r="V628" s="78">
        <f t="shared" si="28"/>
        <v>0.38646894480555327</v>
      </c>
      <c r="W628" s="73" t="str">
        <f t="shared" si="29"/>
        <v>OK</v>
      </c>
    </row>
    <row r="629" spans="1:23">
      <c r="A629" s="42" t="s">
        <v>965</v>
      </c>
      <c r="B629" s="77">
        <v>122</v>
      </c>
      <c r="C629" s="77">
        <v>0.91346153846153844</v>
      </c>
      <c r="D629" s="77">
        <v>0.42307692307692307</v>
      </c>
      <c r="E629" s="77">
        <v>0.73076923076923073</v>
      </c>
      <c r="F629" s="77">
        <v>0.9683163461538461</v>
      </c>
      <c r="G629" s="77">
        <v>0.11646442307692308</v>
      </c>
      <c r="H629" s="77">
        <v>0.43073130791673503</v>
      </c>
      <c r="I629" s="77">
        <v>0.41760127152585108</v>
      </c>
      <c r="J629" s="43">
        <v>1</v>
      </c>
      <c r="K629" s="43" t="s">
        <v>286</v>
      </c>
      <c r="L629" s="43" t="s">
        <v>353</v>
      </c>
      <c r="M629" s="43" t="s">
        <v>287</v>
      </c>
      <c r="N629" s="43" t="s">
        <v>1181</v>
      </c>
      <c r="O629" s="43">
        <v>0</v>
      </c>
      <c r="P629" s="43" t="s">
        <v>344</v>
      </c>
      <c r="Q629" s="77">
        <v>-0.52809713385624713</v>
      </c>
      <c r="R629" s="77">
        <v>-2.2365138364778661</v>
      </c>
      <c r="S629" s="43">
        <v>346</v>
      </c>
      <c r="T629" s="53">
        <v>0.4325</v>
      </c>
      <c r="U629" s="58">
        <f t="shared" si="27"/>
        <v>0</v>
      </c>
      <c r="V629" s="78">
        <f t="shared" si="28"/>
        <v>0.53999336425105537</v>
      </c>
      <c r="W629" s="73" t="str">
        <f t="shared" si="29"/>
        <v>OK</v>
      </c>
    </row>
    <row r="630" spans="1:23">
      <c r="A630" s="42" t="s">
        <v>966</v>
      </c>
      <c r="B630" s="77">
        <v>156</v>
      </c>
      <c r="C630" s="77">
        <v>1.2692307692307692</v>
      </c>
      <c r="D630" s="77">
        <v>0.64423076923076927</v>
      </c>
      <c r="E630" s="77">
        <v>1.3557692307692308</v>
      </c>
      <c r="F630" s="77">
        <v>0.97043269230769225</v>
      </c>
      <c r="G630" s="77">
        <v>0.33535288461538459</v>
      </c>
      <c r="H630" s="77">
        <v>0.7874915185415019</v>
      </c>
      <c r="I630" s="77">
        <v>0.6220410355283148</v>
      </c>
      <c r="J630" s="43">
        <v>1</v>
      </c>
      <c r="K630" s="43" t="s">
        <v>244</v>
      </c>
      <c r="L630" s="43" t="s">
        <v>346</v>
      </c>
      <c r="M630" s="43" t="s">
        <v>258</v>
      </c>
      <c r="N630" s="43" t="s">
        <v>1182</v>
      </c>
      <c r="O630" s="43">
        <v>1</v>
      </c>
      <c r="P630" s="43" t="s">
        <v>350</v>
      </c>
      <c r="Q630" s="77">
        <v>2.5291344523082255</v>
      </c>
      <c r="R630" s="77">
        <v>-0.46489757009350968</v>
      </c>
      <c r="S630" s="43">
        <v>223</v>
      </c>
      <c r="T630" s="53">
        <v>0.27875</v>
      </c>
      <c r="U630" s="58">
        <f t="shared" si="27"/>
        <v>1</v>
      </c>
      <c r="V630" s="78">
        <f t="shared" si="28"/>
        <v>0.70714527284832407</v>
      </c>
      <c r="W630" s="73" t="str">
        <f t="shared" si="29"/>
        <v>OK</v>
      </c>
    </row>
    <row r="631" spans="1:23">
      <c r="A631" s="42" t="s">
        <v>967</v>
      </c>
      <c r="B631" s="77">
        <v>104.5</v>
      </c>
      <c r="C631" s="77">
        <v>0.80769230769230771</v>
      </c>
      <c r="D631" s="77">
        <v>0.30769230769230771</v>
      </c>
      <c r="E631" s="77">
        <v>1.1538461538461537</v>
      </c>
      <c r="F631" s="77">
        <v>0.97522211538461545</v>
      </c>
      <c r="G631" s="77">
        <v>0.35896826923076924</v>
      </c>
      <c r="H631" s="77">
        <v>0.46505946126593661</v>
      </c>
      <c r="I631" s="77">
        <v>0.53160851190124137</v>
      </c>
      <c r="J631" s="43">
        <v>0</v>
      </c>
      <c r="K631" s="43" t="s">
        <v>266</v>
      </c>
      <c r="L631" s="43" t="s">
        <v>353</v>
      </c>
      <c r="M631" s="43" t="s">
        <v>265</v>
      </c>
      <c r="N631" s="43" t="s">
        <v>1181</v>
      </c>
      <c r="O631" s="43">
        <v>0</v>
      </c>
      <c r="P631" s="43" t="s">
        <v>344</v>
      </c>
      <c r="Q631" s="77">
        <v>-0.37956865926176236</v>
      </c>
      <c r="R631" s="77">
        <v>-0.21430887563925427</v>
      </c>
      <c r="S631" s="43">
        <v>346</v>
      </c>
      <c r="T631" s="53">
        <v>0.4325</v>
      </c>
      <c r="U631" s="58">
        <f t="shared" si="27"/>
        <v>0</v>
      </c>
      <c r="V631" s="78">
        <f t="shared" si="28"/>
        <v>0.5290172438323516</v>
      </c>
      <c r="W631" s="73" t="str">
        <f t="shared" si="29"/>
        <v>OK</v>
      </c>
    </row>
    <row r="632" spans="1:23">
      <c r="A632" s="42" t="s">
        <v>968</v>
      </c>
      <c r="B632" s="77">
        <v>65.5</v>
      </c>
      <c r="C632" s="77">
        <v>0.44230769230769229</v>
      </c>
      <c r="D632" s="77">
        <v>0.17307692307692307</v>
      </c>
      <c r="E632" s="77">
        <v>0.78846153846153844</v>
      </c>
      <c r="F632" s="77">
        <v>0.97115961538461548</v>
      </c>
      <c r="G632" s="77">
        <v>0.45245288461538463</v>
      </c>
      <c r="H632" s="77">
        <v>0.32489236507991165</v>
      </c>
      <c r="I632" s="77">
        <v>0.41998918457034773</v>
      </c>
      <c r="J632" s="43">
        <v>1</v>
      </c>
      <c r="K632" s="43" t="s">
        <v>270</v>
      </c>
      <c r="L632" s="43" t="s">
        <v>343</v>
      </c>
      <c r="M632" s="43" t="s">
        <v>269</v>
      </c>
      <c r="N632" s="43" t="s">
        <v>1180</v>
      </c>
      <c r="O632" s="43">
        <v>2</v>
      </c>
      <c r="P632" s="43" t="s">
        <v>347</v>
      </c>
      <c r="Q632" s="77">
        <v>-2.5368411462138889</v>
      </c>
      <c r="R632" s="77">
        <v>0.40146841056956234</v>
      </c>
      <c r="S632" s="43">
        <v>231</v>
      </c>
      <c r="T632" s="53">
        <v>0.28875000000000001</v>
      </c>
      <c r="U632" s="58">
        <f t="shared" si="27"/>
        <v>0</v>
      </c>
      <c r="V632" s="78">
        <f t="shared" si="28"/>
        <v>0.40908509850321839</v>
      </c>
      <c r="W632" s="73" t="str">
        <f t="shared" si="29"/>
        <v>OK</v>
      </c>
    </row>
    <row r="633" spans="1:23">
      <c r="A633" s="42" t="s">
        <v>969</v>
      </c>
      <c r="B633" s="77">
        <v>123.5</v>
      </c>
      <c r="C633" s="77">
        <v>0.94230769230769229</v>
      </c>
      <c r="D633" s="77">
        <v>0.42307692307692307</v>
      </c>
      <c r="E633" s="77">
        <v>1.1538461538461537</v>
      </c>
      <c r="F633" s="77">
        <v>0.96915480769230777</v>
      </c>
      <c r="G633" s="77">
        <v>0.14778846153846154</v>
      </c>
      <c r="H633" s="77">
        <v>0.54054318609855034</v>
      </c>
      <c r="I633" s="77">
        <v>0.44126842046413739</v>
      </c>
      <c r="J633" s="43">
        <v>1</v>
      </c>
      <c r="K633" s="43" t="s">
        <v>286</v>
      </c>
      <c r="L633" s="43" t="s">
        <v>349</v>
      </c>
      <c r="M633" s="43" t="s">
        <v>285</v>
      </c>
      <c r="N633" s="43" t="s">
        <v>1179</v>
      </c>
      <c r="O633" s="43">
        <v>0</v>
      </c>
      <c r="P633" s="43" t="s">
        <v>344</v>
      </c>
      <c r="Q633" s="77">
        <v>0.28022699307890181</v>
      </c>
      <c r="R633" s="77">
        <v>-1.8219313202648961</v>
      </c>
      <c r="S633" s="43">
        <v>346</v>
      </c>
      <c r="T633" s="53">
        <v>0.4325</v>
      </c>
      <c r="U633" s="58">
        <f t="shared" si="27"/>
        <v>0</v>
      </c>
      <c r="V633" s="78">
        <f t="shared" si="28"/>
        <v>0.58867784449897353</v>
      </c>
      <c r="W633" s="73" t="str">
        <f t="shared" si="29"/>
        <v>OK</v>
      </c>
    </row>
    <row r="634" spans="1:23">
      <c r="A634" s="42" t="s">
        <v>970</v>
      </c>
      <c r="B634" s="77">
        <v>124.5</v>
      </c>
      <c r="C634" s="77">
        <v>0.53846153846153844</v>
      </c>
      <c r="D634" s="77">
        <v>0.23076923076923078</v>
      </c>
      <c r="E634" s="77">
        <v>1.0865384615384615</v>
      </c>
      <c r="F634" s="77">
        <v>0.96792884615384611</v>
      </c>
      <c r="G634" s="77">
        <v>0.10876442307692308</v>
      </c>
      <c r="H634" s="77">
        <v>0.3342419528436546</v>
      </c>
      <c r="I634" s="77">
        <v>0.46324976557256226</v>
      </c>
      <c r="J634" s="43">
        <v>1</v>
      </c>
      <c r="K634" s="43" t="s">
        <v>286</v>
      </c>
      <c r="L634" s="43" t="s">
        <v>369</v>
      </c>
      <c r="M634" s="43" t="s">
        <v>285</v>
      </c>
      <c r="N634" s="43" t="s">
        <v>1180</v>
      </c>
      <c r="O634" s="43">
        <v>0</v>
      </c>
      <c r="P634" s="43" t="s">
        <v>344</v>
      </c>
      <c r="Q634" s="77">
        <v>-1.1070916898092984</v>
      </c>
      <c r="R634" s="77">
        <v>-2.2350409213134581</v>
      </c>
      <c r="S634" s="43">
        <v>346</v>
      </c>
      <c r="T634" s="53">
        <v>0.4325</v>
      </c>
      <c r="U634" s="58">
        <f t="shared" si="27"/>
        <v>0</v>
      </c>
      <c r="V634" s="78">
        <f t="shared" si="28"/>
        <v>0.51219270268218242</v>
      </c>
      <c r="W634" s="73" t="str">
        <f t="shared" si="29"/>
        <v>OK</v>
      </c>
    </row>
    <row r="635" spans="1:23">
      <c r="A635" s="42" t="s">
        <v>971</v>
      </c>
      <c r="B635" s="77">
        <v>79.5</v>
      </c>
      <c r="C635" s="77">
        <v>0.72115384615384615</v>
      </c>
      <c r="D635" s="77">
        <v>0.375</v>
      </c>
      <c r="E635" s="77">
        <v>1.1730769230769231</v>
      </c>
      <c r="F635" s="77">
        <v>0.96972307692307702</v>
      </c>
      <c r="G635" s="77">
        <v>0.60077500000000006</v>
      </c>
      <c r="H635" s="77">
        <v>0.32684130083823343</v>
      </c>
      <c r="I635" s="77">
        <v>0.64773687428110582</v>
      </c>
      <c r="J635" s="43">
        <v>1</v>
      </c>
      <c r="K635" s="43" t="s">
        <v>270</v>
      </c>
      <c r="L635" s="43" t="s">
        <v>343</v>
      </c>
      <c r="M635" s="43" t="s">
        <v>271</v>
      </c>
      <c r="N635" s="43" t="s">
        <v>1180</v>
      </c>
      <c r="O635" s="43">
        <v>0</v>
      </c>
      <c r="P635" s="43" t="s">
        <v>344</v>
      </c>
      <c r="Q635" s="77">
        <v>-0.71341725962484093</v>
      </c>
      <c r="R635" s="77">
        <v>1.7627244720337705</v>
      </c>
      <c r="S635" s="43">
        <v>346</v>
      </c>
      <c r="T635" s="53">
        <v>0.4325</v>
      </c>
      <c r="U635" s="58">
        <f t="shared" si="27"/>
        <v>1</v>
      </c>
      <c r="V635" s="78">
        <f t="shared" si="28"/>
        <v>0.44120589766153678</v>
      </c>
      <c r="W635" s="73" t="str">
        <f t="shared" si="29"/>
        <v>OK</v>
      </c>
    </row>
    <row r="636" spans="1:23">
      <c r="A636" s="42" t="s">
        <v>972</v>
      </c>
      <c r="B636" s="77">
        <v>57</v>
      </c>
      <c r="C636" s="77">
        <v>0.45192307692307693</v>
      </c>
      <c r="D636" s="77">
        <v>0.19230769230769232</v>
      </c>
      <c r="E636" s="77">
        <v>0.70192307692307687</v>
      </c>
      <c r="F636" s="77">
        <v>0.97161442307692303</v>
      </c>
      <c r="G636" s="77">
        <v>0.51122019230769233</v>
      </c>
      <c r="H636" s="77">
        <v>0.22541539583608899</v>
      </c>
      <c r="I636" s="77">
        <v>0.37038762597817471</v>
      </c>
      <c r="J636" s="43">
        <v>1</v>
      </c>
      <c r="K636" s="43" t="s">
        <v>263</v>
      </c>
      <c r="L636" s="43" t="s">
        <v>346</v>
      </c>
      <c r="M636" s="43" t="s">
        <v>262</v>
      </c>
      <c r="N636" s="43" t="s">
        <v>1180</v>
      </c>
      <c r="O636" s="43">
        <v>2</v>
      </c>
      <c r="P636" s="43" t="s">
        <v>347</v>
      </c>
      <c r="Q636" s="77">
        <v>-2.9794190234567326</v>
      </c>
      <c r="R636" s="77">
        <v>0.7934142742213115</v>
      </c>
      <c r="S636" s="43">
        <v>231</v>
      </c>
      <c r="T636" s="53">
        <v>0.28875000000000001</v>
      </c>
      <c r="U636" s="58">
        <f t="shared" si="27"/>
        <v>0</v>
      </c>
      <c r="V636" s="78">
        <f t="shared" si="28"/>
        <v>0.3347481678427694</v>
      </c>
      <c r="W636" s="73" t="str">
        <f t="shared" si="29"/>
        <v>OK</v>
      </c>
    </row>
    <row r="637" spans="1:23">
      <c r="A637" s="42" t="s">
        <v>973</v>
      </c>
      <c r="B637" s="77">
        <v>67</v>
      </c>
      <c r="C637" s="77">
        <v>0.41346153846153844</v>
      </c>
      <c r="D637" s="77">
        <v>0.11538461538461539</v>
      </c>
      <c r="E637" s="77">
        <v>0.57692307692307687</v>
      </c>
      <c r="F637" s="77">
        <v>0.97192115384615385</v>
      </c>
      <c r="G637" s="77">
        <v>0.51475480769230775</v>
      </c>
      <c r="H637" s="77">
        <v>0.19756271485751761</v>
      </c>
      <c r="I637" s="77">
        <v>0.15217006110615608</v>
      </c>
      <c r="J637" s="43">
        <v>0</v>
      </c>
      <c r="K637" s="43" t="s">
        <v>303</v>
      </c>
      <c r="L637" s="43" t="s">
        <v>346</v>
      </c>
      <c r="M637" s="43" t="s">
        <v>304</v>
      </c>
      <c r="N637" s="43" t="s">
        <v>1180</v>
      </c>
      <c r="O637" s="43">
        <v>2</v>
      </c>
      <c r="P637" s="43" t="s">
        <v>347</v>
      </c>
      <c r="Q637" s="77">
        <v>-3.7320768779777502</v>
      </c>
      <c r="R637" s="77">
        <v>0.43345848030284245</v>
      </c>
      <c r="S637" s="43">
        <v>231</v>
      </c>
      <c r="T637" s="53">
        <v>0.28875000000000001</v>
      </c>
      <c r="U637" s="58">
        <f t="shared" si="27"/>
        <v>0</v>
      </c>
      <c r="V637" s="78">
        <f t="shared" si="28"/>
        <v>0.25586553809465284</v>
      </c>
      <c r="W637" s="73" t="str">
        <f t="shared" si="29"/>
        <v>OK</v>
      </c>
    </row>
    <row r="638" spans="1:23">
      <c r="A638" s="42" t="s">
        <v>974</v>
      </c>
      <c r="B638" s="77">
        <v>87.5</v>
      </c>
      <c r="C638" s="77">
        <v>1.0096153846153846</v>
      </c>
      <c r="D638" s="77">
        <v>0.35576923076923078</v>
      </c>
      <c r="E638" s="77">
        <v>0.82692307692307687</v>
      </c>
      <c r="F638" s="77">
        <v>0.97073461538461536</v>
      </c>
      <c r="G638" s="77">
        <v>0.61629711538461529</v>
      </c>
      <c r="H638" s="77">
        <v>0.53987095726060919</v>
      </c>
      <c r="I638" s="77">
        <v>0.32466330628476719</v>
      </c>
      <c r="J638" s="43">
        <v>1</v>
      </c>
      <c r="K638" s="43" t="s">
        <v>281</v>
      </c>
      <c r="L638" s="43" t="s">
        <v>343</v>
      </c>
      <c r="M638" s="43" t="s">
        <v>283</v>
      </c>
      <c r="N638" s="43" t="s">
        <v>1179</v>
      </c>
      <c r="O638" s="43">
        <v>0</v>
      </c>
      <c r="P638" s="43" t="s">
        <v>344</v>
      </c>
      <c r="Q638" s="77">
        <v>-0.91110869634149794</v>
      </c>
      <c r="R638" s="77">
        <v>1.3774579063026873</v>
      </c>
      <c r="S638" s="43">
        <v>346</v>
      </c>
      <c r="T638" s="53">
        <v>0.4325</v>
      </c>
      <c r="U638" s="58">
        <f t="shared" si="27"/>
        <v>0</v>
      </c>
      <c r="V638" s="78">
        <f t="shared" si="28"/>
        <v>0.43626664380655045</v>
      </c>
      <c r="W638" s="73" t="str">
        <f t="shared" si="29"/>
        <v>OK</v>
      </c>
    </row>
    <row r="639" spans="1:23">
      <c r="A639" s="42" t="s">
        <v>975</v>
      </c>
      <c r="B639" s="77">
        <v>92</v>
      </c>
      <c r="C639" s="77">
        <v>0.96153846153846156</v>
      </c>
      <c r="D639" s="77">
        <v>0.48076923076923078</v>
      </c>
      <c r="E639" s="77">
        <v>0.78846153846153844</v>
      </c>
      <c r="F639" s="77">
        <v>0.9734552884615385</v>
      </c>
      <c r="G639" s="77">
        <v>0.54005384615384611</v>
      </c>
      <c r="H639" s="77">
        <v>0.56576078722422551</v>
      </c>
      <c r="I639" s="77">
        <v>0.4641160746580052</v>
      </c>
      <c r="J639" s="43">
        <v>1</v>
      </c>
      <c r="K639" s="43" t="s">
        <v>298</v>
      </c>
      <c r="L639" s="43" t="s">
        <v>343</v>
      </c>
      <c r="M639" s="43" t="s">
        <v>301</v>
      </c>
      <c r="N639" s="43" t="s">
        <v>1179</v>
      </c>
      <c r="O639" s="43">
        <v>0</v>
      </c>
      <c r="P639" s="43" t="s">
        <v>344</v>
      </c>
      <c r="Q639" s="77">
        <v>-0.37697531020436575</v>
      </c>
      <c r="R639" s="77">
        <v>0.98295680866345947</v>
      </c>
      <c r="S639" s="43">
        <v>346</v>
      </c>
      <c r="T639" s="53">
        <v>0.4325</v>
      </c>
      <c r="U639" s="58">
        <f t="shared" si="27"/>
        <v>0</v>
      </c>
      <c r="V639" s="78">
        <f t="shared" si="28"/>
        <v>0.50881371510984152</v>
      </c>
      <c r="W639" s="73" t="str">
        <f t="shared" si="29"/>
        <v>OK</v>
      </c>
    </row>
    <row r="640" spans="1:23">
      <c r="A640" s="42" t="s">
        <v>976</v>
      </c>
      <c r="B640" s="77">
        <v>65.5</v>
      </c>
      <c r="C640" s="77">
        <v>0.49038461538461536</v>
      </c>
      <c r="D640" s="77">
        <v>0.10576923076923077</v>
      </c>
      <c r="E640" s="77">
        <v>0.73076923076923073</v>
      </c>
      <c r="F640" s="77">
        <v>0.97120288461538462</v>
      </c>
      <c r="G640" s="77">
        <v>0.52234615384615379</v>
      </c>
      <c r="H640" s="77">
        <v>0.23343149986983233</v>
      </c>
      <c r="I640" s="77">
        <v>0.27748907850342963</v>
      </c>
      <c r="J640" s="43">
        <v>1</v>
      </c>
      <c r="K640" s="43" t="s">
        <v>303</v>
      </c>
      <c r="L640" s="43" t="s">
        <v>343</v>
      </c>
      <c r="M640" s="43" t="s">
        <v>304</v>
      </c>
      <c r="N640" s="43" t="s">
        <v>1180</v>
      </c>
      <c r="O640" s="43">
        <v>2</v>
      </c>
      <c r="P640" s="43" t="s">
        <v>347</v>
      </c>
      <c r="Q640" s="77">
        <v>-3.1529111888672254</v>
      </c>
      <c r="R640" s="77">
        <v>0.68748283478678907</v>
      </c>
      <c r="S640" s="43">
        <v>231</v>
      </c>
      <c r="T640" s="53">
        <v>0.28875000000000001</v>
      </c>
      <c r="U640" s="58">
        <f t="shared" si="27"/>
        <v>0</v>
      </c>
      <c r="V640" s="78">
        <f t="shared" si="28"/>
        <v>0.307704360030915</v>
      </c>
      <c r="W640" s="73" t="str">
        <f t="shared" si="29"/>
        <v>OK</v>
      </c>
    </row>
    <row r="641" spans="1:23">
      <c r="A641" s="42" t="s">
        <v>977</v>
      </c>
      <c r="B641" s="77">
        <v>79.5</v>
      </c>
      <c r="C641" s="77">
        <v>0.74038461538461542</v>
      </c>
      <c r="D641" s="77">
        <v>0.40384615384615385</v>
      </c>
      <c r="E641" s="77">
        <v>0.95192307692307687</v>
      </c>
      <c r="F641" s="77">
        <v>0.96961153846153847</v>
      </c>
      <c r="G641" s="77">
        <v>0.29412596153846154</v>
      </c>
      <c r="H641" s="77">
        <v>0.24011990304803107</v>
      </c>
      <c r="I641" s="77">
        <v>0.5482165015725935</v>
      </c>
      <c r="J641" s="43">
        <v>1</v>
      </c>
      <c r="K641" s="43" t="s">
        <v>244</v>
      </c>
      <c r="L641" s="43" t="s">
        <v>346</v>
      </c>
      <c r="M641" s="43" t="s">
        <v>260</v>
      </c>
      <c r="N641" s="43" t="s">
        <v>1180</v>
      </c>
      <c r="O641" s="43">
        <v>0</v>
      </c>
      <c r="P641" s="43" t="s">
        <v>344</v>
      </c>
      <c r="Q641" s="77">
        <v>-1.1403378609636161</v>
      </c>
      <c r="R641" s="77">
        <v>-0.47537720767910896</v>
      </c>
      <c r="S641" s="43">
        <v>346</v>
      </c>
      <c r="T641" s="53">
        <v>0.4325</v>
      </c>
      <c r="U641" s="58">
        <f t="shared" si="27"/>
        <v>0</v>
      </c>
      <c r="V641" s="78">
        <f t="shared" si="28"/>
        <v>0.44898741645877666</v>
      </c>
      <c r="W641" s="73" t="str">
        <f t="shared" si="29"/>
        <v>OK</v>
      </c>
    </row>
    <row r="642" spans="1:23">
      <c r="A642" s="42" t="s">
        <v>978</v>
      </c>
      <c r="B642" s="77">
        <v>119.5</v>
      </c>
      <c r="C642" s="77">
        <v>1.0769230769230769</v>
      </c>
      <c r="D642" s="77">
        <v>0.52884615384615385</v>
      </c>
      <c r="E642" s="77">
        <v>1.3942307692307692</v>
      </c>
      <c r="F642" s="77">
        <v>0.96995961538461539</v>
      </c>
      <c r="G642" s="77">
        <v>0.36203653846153849</v>
      </c>
      <c r="H642" s="77">
        <v>0.54135251551740227</v>
      </c>
      <c r="I642" s="77">
        <v>0.5614429597490157</v>
      </c>
      <c r="J642" s="43">
        <v>1</v>
      </c>
      <c r="K642" s="43" t="s">
        <v>244</v>
      </c>
      <c r="L642" s="43" t="s">
        <v>343</v>
      </c>
      <c r="M642" s="43" t="s">
        <v>259</v>
      </c>
      <c r="N642" s="43" t="s">
        <v>1179</v>
      </c>
      <c r="O642" s="43">
        <v>0</v>
      </c>
      <c r="P642" s="43" t="s">
        <v>344</v>
      </c>
      <c r="Q642" s="77">
        <v>1.1042271383929654</v>
      </c>
      <c r="R642" s="77">
        <v>-7.2457721709864961E-2</v>
      </c>
      <c r="S642" s="43">
        <v>346</v>
      </c>
      <c r="T642" s="53">
        <v>0.4325</v>
      </c>
      <c r="U642" s="58">
        <f t="shared" si="27"/>
        <v>0</v>
      </c>
      <c r="V642" s="78">
        <f t="shared" si="28"/>
        <v>0.57153238529215111</v>
      </c>
      <c r="W642" s="73" t="str">
        <f t="shared" si="29"/>
        <v>OK</v>
      </c>
    </row>
    <row r="643" spans="1:23">
      <c r="A643" s="42" t="s">
        <v>979</v>
      </c>
      <c r="B643" s="77">
        <v>99.5</v>
      </c>
      <c r="C643" s="77">
        <v>1</v>
      </c>
      <c r="D643" s="77">
        <v>0.5</v>
      </c>
      <c r="E643" s="77">
        <v>1.1730769230769231</v>
      </c>
      <c r="F643" s="77">
        <v>0.97007403846153839</v>
      </c>
      <c r="G643" s="77">
        <v>0.39243846153846157</v>
      </c>
      <c r="H643" s="77">
        <v>0.48624190136601753</v>
      </c>
      <c r="I643" s="77">
        <v>0.5877894299091978</v>
      </c>
      <c r="J643" s="43">
        <v>1</v>
      </c>
      <c r="K643" s="43" t="s">
        <v>295</v>
      </c>
      <c r="L643" s="43" t="s">
        <v>349</v>
      </c>
      <c r="M643" s="43" t="s">
        <v>296</v>
      </c>
      <c r="N643" s="43" t="s">
        <v>1181</v>
      </c>
      <c r="O643" s="43">
        <v>0</v>
      </c>
      <c r="P643" s="43" t="s">
        <v>344</v>
      </c>
      <c r="Q643" s="77">
        <v>0.40670669402778109</v>
      </c>
      <c r="R643" s="77">
        <v>0.21654566467322156</v>
      </c>
      <c r="S643" s="43">
        <v>346</v>
      </c>
      <c r="T643" s="53">
        <v>0.4325</v>
      </c>
      <c r="U643" s="58">
        <f t="shared" si="27"/>
        <v>0</v>
      </c>
      <c r="V643" s="78">
        <f t="shared" si="28"/>
        <v>0.54703606920285186</v>
      </c>
      <c r="W643" s="73" t="str">
        <f t="shared" si="29"/>
        <v>OK</v>
      </c>
    </row>
    <row r="644" spans="1:23">
      <c r="A644" s="42" t="s">
        <v>980</v>
      </c>
      <c r="B644" s="77">
        <v>78.5</v>
      </c>
      <c r="C644" s="77">
        <v>0.73076923076923073</v>
      </c>
      <c r="D644" s="77">
        <v>0.23076923076923078</v>
      </c>
      <c r="E644" s="77">
        <v>1.0288461538461537</v>
      </c>
      <c r="F644" s="77">
        <v>0.96876153846153845</v>
      </c>
      <c r="G644" s="77">
        <v>0.31887307692307687</v>
      </c>
      <c r="H644" s="77">
        <v>0.31721244467211085</v>
      </c>
      <c r="I644" s="77">
        <v>0.46404140842602454</v>
      </c>
      <c r="J644" s="43">
        <v>1</v>
      </c>
      <c r="K644" s="43" t="s">
        <v>298</v>
      </c>
      <c r="L644" s="43" t="s">
        <v>346</v>
      </c>
      <c r="M644" s="43" t="s">
        <v>300</v>
      </c>
      <c r="N644" s="43" t="s">
        <v>1180</v>
      </c>
      <c r="O644" s="43">
        <v>2</v>
      </c>
      <c r="P644" s="43" t="s">
        <v>347</v>
      </c>
      <c r="Q644" s="77">
        <v>-1.4531654834954058</v>
      </c>
      <c r="R644" s="77">
        <v>-0.411584564419823</v>
      </c>
      <c r="S644" s="43">
        <v>231</v>
      </c>
      <c r="T644" s="53">
        <v>0.28875000000000001</v>
      </c>
      <c r="U644" s="58">
        <f t="shared" si="27"/>
        <v>0</v>
      </c>
      <c r="V644" s="78">
        <f t="shared" si="28"/>
        <v>0.45223975339948808</v>
      </c>
      <c r="W644" s="73" t="str">
        <f t="shared" si="29"/>
        <v>OK</v>
      </c>
    </row>
    <row r="645" spans="1:23">
      <c r="A645" s="42" t="s">
        <v>981</v>
      </c>
      <c r="B645" s="77">
        <v>111</v>
      </c>
      <c r="C645" s="77">
        <v>0.94230769230769229</v>
      </c>
      <c r="D645" s="77">
        <v>0.51923076923076927</v>
      </c>
      <c r="E645" s="77">
        <v>1.2211538461538463</v>
      </c>
      <c r="F645" s="77">
        <v>0.97150192307692307</v>
      </c>
      <c r="G645" s="77">
        <v>0.3688471153846154</v>
      </c>
      <c r="H645" s="77">
        <v>0.47607039574647136</v>
      </c>
      <c r="I645" s="77">
        <v>0.71130704773107278</v>
      </c>
      <c r="J645" s="43">
        <v>1</v>
      </c>
      <c r="K645" s="43" t="s">
        <v>276</v>
      </c>
      <c r="L645" s="43" t="s">
        <v>369</v>
      </c>
      <c r="M645" s="43" t="s">
        <v>279</v>
      </c>
      <c r="N645" s="43" t="s">
        <v>1181</v>
      </c>
      <c r="O645" s="43">
        <v>0</v>
      </c>
      <c r="P645" s="43" t="s">
        <v>344</v>
      </c>
      <c r="Q645" s="77">
        <v>0.76694466975625386</v>
      </c>
      <c r="R645" s="77">
        <v>8.955476828338288E-2</v>
      </c>
      <c r="S645" s="43">
        <v>346</v>
      </c>
      <c r="T645" s="53">
        <v>0.4325</v>
      </c>
      <c r="U645" s="58">
        <f t="shared" si="27"/>
        <v>1</v>
      </c>
      <c r="V645" s="78">
        <f t="shared" si="28"/>
        <v>0.58541201355908012</v>
      </c>
      <c r="W645" s="73" t="str">
        <f t="shared" si="29"/>
        <v>OK</v>
      </c>
    </row>
    <row r="646" spans="1:23">
      <c r="A646" s="42" t="s">
        <v>982</v>
      </c>
      <c r="B646" s="77">
        <v>59</v>
      </c>
      <c r="C646" s="77">
        <v>0.88461538461538458</v>
      </c>
      <c r="D646" s="77">
        <v>0.52884615384615385</v>
      </c>
      <c r="E646" s="77">
        <v>1.3557692307692308</v>
      </c>
      <c r="F646" s="77">
        <v>0.96834711538461538</v>
      </c>
      <c r="G646" s="77">
        <v>0.51367499999999999</v>
      </c>
      <c r="H646" s="77">
        <v>0.38245783371605668</v>
      </c>
      <c r="I646" s="77">
        <v>0.72630451851680933</v>
      </c>
      <c r="J646" s="43">
        <v>1</v>
      </c>
      <c r="K646" s="43" t="s">
        <v>303</v>
      </c>
      <c r="L646" s="43" t="s">
        <v>343</v>
      </c>
      <c r="M646" s="43" t="s">
        <v>305</v>
      </c>
      <c r="N646" s="43" t="s">
        <v>1181</v>
      </c>
      <c r="O646" s="43">
        <v>0</v>
      </c>
      <c r="P646" s="43" t="s">
        <v>344</v>
      </c>
      <c r="Q646" s="77">
        <v>0.15049748568641536</v>
      </c>
      <c r="R646" s="77">
        <v>1.6010132028458504</v>
      </c>
      <c r="S646" s="43">
        <v>346</v>
      </c>
      <c r="T646" s="53">
        <v>0.4325</v>
      </c>
      <c r="U646" s="58">
        <f t="shared" si="27"/>
        <v>1</v>
      </c>
      <c r="V646" s="78">
        <f t="shared" si="28"/>
        <v>0.51157863072726828</v>
      </c>
      <c r="W646" s="73" t="str">
        <f t="shared" si="29"/>
        <v>OK</v>
      </c>
    </row>
    <row r="647" spans="1:23">
      <c r="A647" s="42" t="s">
        <v>983</v>
      </c>
      <c r="B647" s="77">
        <v>75.5</v>
      </c>
      <c r="C647" s="77">
        <v>0.75</v>
      </c>
      <c r="D647" s="77">
        <v>0.43269230769230771</v>
      </c>
      <c r="E647" s="77">
        <v>1.2596153846153846</v>
      </c>
      <c r="F647" s="77">
        <v>0.97149807692307688</v>
      </c>
      <c r="G647" s="77">
        <v>0.40157692307692311</v>
      </c>
      <c r="H647" s="77">
        <v>0.36952503684660565</v>
      </c>
      <c r="I647" s="77">
        <v>0.64166833764617659</v>
      </c>
      <c r="J647" s="43">
        <v>1</v>
      </c>
      <c r="K647" s="43" t="s">
        <v>244</v>
      </c>
      <c r="L647" s="43" t="s">
        <v>349</v>
      </c>
      <c r="M647" s="43" t="s">
        <v>258</v>
      </c>
      <c r="N647" s="43" t="s">
        <v>1181</v>
      </c>
      <c r="O647" s="43">
        <v>0</v>
      </c>
      <c r="P647" s="43" t="s">
        <v>344</v>
      </c>
      <c r="Q647" s="77">
        <v>-0.3474597931061581</v>
      </c>
      <c r="R647" s="77">
        <v>0.52364981908322861</v>
      </c>
      <c r="S647" s="43">
        <v>346</v>
      </c>
      <c r="T647" s="53">
        <v>0.4325</v>
      </c>
      <c r="U647" s="58">
        <f t="shared" si="27"/>
        <v>1</v>
      </c>
      <c r="V647" s="78">
        <f t="shared" si="28"/>
        <v>0.50839253710559473</v>
      </c>
      <c r="W647" s="73" t="str">
        <f t="shared" si="29"/>
        <v>OK</v>
      </c>
    </row>
    <row r="648" spans="1:23">
      <c r="A648" s="42" t="s">
        <v>984</v>
      </c>
      <c r="B648" s="77">
        <v>132.5</v>
      </c>
      <c r="C648" s="77">
        <v>0.94230769230769229</v>
      </c>
      <c r="D648" s="77">
        <v>0.5</v>
      </c>
      <c r="E648" s="77">
        <v>1.2596153846153846</v>
      </c>
      <c r="F648" s="77">
        <v>0.9695307692307692</v>
      </c>
      <c r="G648" s="77">
        <v>0.33273750000000002</v>
      </c>
      <c r="H648" s="77">
        <v>0.5279725694008498</v>
      </c>
      <c r="I648" s="77">
        <v>0.6037286751098091</v>
      </c>
      <c r="J648" s="43">
        <v>1</v>
      </c>
      <c r="K648" s="43" t="s">
        <v>244</v>
      </c>
      <c r="L648" s="43" t="s">
        <v>349</v>
      </c>
      <c r="M648" s="43" t="s">
        <v>261</v>
      </c>
      <c r="N648" s="43" t="s">
        <v>1179</v>
      </c>
      <c r="O648" s="43">
        <v>0</v>
      </c>
      <c r="P648" s="43" t="s">
        <v>344</v>
      </c>
      <c r="Q648" s="77">
        <v>0.88280828105633946</v>
      </c>
      <c r="R648" s="77">
        <v>-0.43526925878686806</v>
      </c>
      <c r="S648" s="43">
        <v>346</v>
      </c>
      <c r="T648" s="53">
        <v>0.4325</v>
      </c>
      <c r="U648" s="58">
        <f t="shared" si="27"/>
        <v>1</v>
      </c>
      <c r="V648" s="78">
        <f t="shared" si="28"/>
        <v>0.58552188376332515</v>
      </c>
      <c r="W648" s="73" t="str">
        <f t="shared" si="29"/>
        <v>OK</v>
      </c>
    </row>
    <row r="649" spans="1:23">
      <c r="A649" s="42" t="s">
        <v>985</v>
      </c>
      <c r="B649" s="77">
        <v>127.5</v>
      </c>
      <c r="C649" s="77">
        <v>1.1153846153846154</v>
      </c>
      <c r="D649" s="77">
        <v>0.66346153846153844</v>
      </c>
      <c r="E649" s="77">
        <v>1.4134615384615385</v>
      </c>
      <c r="F649" s="77">
        <v>0.97321250000000004</v>
      </c>
      <c r="G649" s="77">
        <v>0.45789711538461536</v>
      </c>
      <c r="H649" s="77">
        <v>0.64721340512041758</v>
      </c>
      <c r="I649" s="77">
        <v>0.62841892718147019</v>
      </c>
      <c r="J649" s="43">
        <v>1</v>
      </c>
      <c r="K649" s="43" t="s">
        <v>303</v>
      </c>
      <c r="L649" s="43" t="s">
        <v>343</v>
      </c>
      <c r="M649" s="43" t="s">
        <v>306</v>
      </c>
      <c r="N649" s="43" t="s">
        <v>1179</v>
      </c>
      <c r="O649" s="43">
        <v>1</v>
      </c>
      <c r="P649" s="43" t="s">
        <v>350</v>
      </c>
      <c r="Q649" s="77">
        <v>1.8319528827636589</v>
      </c>
      <c r="R649" s="77">
        <v>0.63267117768027559</v>
      </c>
      <c r="S649" s="43">
        <v>223</v>
      </c>
      <c r="T649" s="53">
        <v>0.27875</v>
      </c>
      <c r="U649" s="58">
        <f t="shared" si="27"/>
        <v>1</v>
      </c>
      <c r="V649" s="78">
        <f t="shared" si="28"/>
        <v>0.61529743161247508</v>
      </c>
      <c r="W649" s="73" t="str">
        <f t="shared" si="29"/>
        <v>OK</v>
      </c>
    </row>
    <row r="650" spans="1:23">
      <c r="A650" s="42" t="s">
        <v>986</v>
      </c>
      <c r="B650" s="77">
        <v>69</v>
      </c>
      <c r="C650" s="77">
        <v>0.46153846153846156</v>
      </c>
      <c r="D650" s="77">
        <v>0.26923076923076922</v>
      </c>
      <c r="E650" s="77">
        <v>0.67307692307692313</v>
      </c>
      <c r="F650" s="77">
        <v>0.97141057692307697</v>
      </c>
      <c r="G650" s="77">
        <v>0.48165000000000002</v>
      </c>
      <c r="H650" s="77">
        <v>0.33780889167990547</v>
      </c>
      <c r="I650" s="77">
        <v>0.3036041504506895</v>
      </c>
      <c r="J650" s="43">
        <v>1</v>
      </c>
      <c r="K650" s="43" t="s">
        <v>263</v>
      </c>
      <c r="L650" s="43" t="s">
        <v>343</v>
      </c>
      <c r="M650" s="43" t="s">
        <v>262</v>
      </c>
      <c r="N650" s="43" t="s">
        <v>1181</v>
      </c>
      <c r="O650" s="43">
        <v>2</v>
      </c>
      <c r="P650" s="43" t="s">
        <v>347</v>
      </c>
      <c r="Q650" s="77">
        <v>-2.6370183277051673</v>
      </c>
      <c r="R650" s="77">
        <v>0.44968701909232989</v>
      </c>
      <c r="S650" s="43">
        <v>231</v>
      </c>
      <c r="T650" s="53">
        <v>0.28875000000000001</v>
      </c>
      <c r="U650" s="58">
        <f t="shared" si="27"/>
        <v>0</v>
      </c>
      <c r="V650" s="78">
        <f t="shared" si="28"/>
        <v>0.37268274639116428</v>
      </c>
      <c r="W650" s="73" t="str">
        <f t="shared" si="29"/>
        <v>OK</v>
      </c>
    </row>
    <row r="651" spans="1:23">
      <c r="A651" s="42" t="s">
        <v>987</v>
      </c>
      <c r="B651" s="77">
        <v>65</v>
      </c>
      <c r="C651" s="77">
        <v>0.43269230769230771</v>
      </c>
      <c r="D651" s="77">
        <v>0.15384615384615385</v>
      </c>
      <c r="E651" s="77">
        <v>0.63461538461538458</v>
      </c>
      <c r="F651" s="77">
        <v>0.97141923076923087</v>
      </c>
      <c r="G651" s="77">
        <v>0.51087884615384616</v>
      </c>
      <c r="H651" s="77">
        <v>0.2500324107930022</v>
      </c>
      <c r="I651" s="77">
        <v>0.20872209750568124</v>
      </c>
      <c r="J651" s="43">
        <v>1</v>
      </c>
      <c r="K651" s="43" t="s">
        <v>270</v>
      </c>
      <c r="L651" s="43" t="s">
        <v>353</v>
      </c>
      <c r="M651" s="43" t="s">
        <v>269</v>
      </c>
      <c r="N651" s="43" t="s">
        <v>1180</v>
      </c>
      <c r="O651" s="43">
        <v>2</v>
      </c>
      <c r="P651" s="43" t="s">
        <v>347</v>
      </c>
      <c r="Q651" s="77">
        <v>-3.3634130542783036</v>
      </c>
      <c r="R651" s="77">
        <v>0.52348071958614251</v>
      </c>
      <c r="S651" s="43">
        <v>231</v>
      </c>
      <c r="T651" s="53">
        <v>0.28875000000000001</v>
      </c>
      <c r="U651" s="58">
        <f t="shared" si="27"/>
        <v>0</v>
      </c>
      <c r="V651" s="78">
        <f t="shared" si="28"/>
        <v>0.29741150257009386</v>
      </c>
      <c r="W651" s="73" t="str">
        <f t="shared" si="29"/>
        <v>OK</v>
      </c>
    </row>
    <row r="652" spans="1:23">
      <c r="A652" s="42" t="s">
        <v>988</v>
      </c>
      <c r="B652" s="77">
        <v>90.5</v>
      </c>
      <c r="C652" s="77">
        <v>0.55769230769230771</v>
      </c>
      <c r="D652" s="77">
        <v>0.17307692307692307</v>
      </c>
      <c r="E652" s="77">
        <v>0.80769230769230771</v>
      </c>
      <c r="F652" s="77">
        <v>0.9688278846153846</v>
      </c>
      <c r="G652" s="77">
        <v>0.23499326923076921</v>
      </c>
      <c r="H652" s="77">
        <v>0.19662940393579129</v>
      </c>
      <c r="I652" s="77">
        <v>0.2799471737846429</v>
      </c>
      <c r="J652" s="43">
        <v>0</v>
      </c>
      <c r="K652" s="43" t="s">
        <v>312</v>
      </c>
      <c r="L652" s="43" t="s">
        <v>353</v>
      </c>
      <c r="M652" s="43" t="s">
        <v>315</v>
      </c>
      <c r="N652" s="43" t="s">
        <v>1180</v>
      </c>
      <c r="O652" s="43">
        <v>2</v>
      </c>
      <c r="P652" s="43" t="s">
        <v>347</v>
      </c>
      <c r="Q652" s="77">
        <v>-2.5363470219478454</v>
      </c>
      <c r="R652" s="77">
        <v>-1.3989600099396113</v>
      </c>
      <c r="S652" s="43">
        <v>231</v>
      </c>
      <c r="T652" s="53">
        <v>0.28875000000000001</v>
      </c>
      <c r="U652" s="58">
        <f t="shared" si="27"/>
        <v>0</v>
      </c>
      <c r="V652" s="78">
        <f t="shared" si="28"/>
        <v>0.36371906659880665</v>
      </c>
      <c r="W652" s="73" t="str">
        <f t="shared" si="29"/>
        <v>OK</v>
      </c>
    </row>
    <row r="653" spans="1:23">
      <c r="A653" s="42" t="s">
        <v>989</v>
      </c>
      <c r="B653" s="77">
        <v>110</v>
      </c>
      <c r="C653" s="77">
        <v>0.86538461538461542</v>
      </c>
      <c r="D653" s="77">
        <v>0.51923076923076927</v>
      </c>
      <c r="E653" s="77">
        <v>1.6346153846153846</v>
      </c>
      <c r="F653" s="77">
        <v>0.96955576923076925</v>
      </c>
      <c r="G653" s="77">
        <v>0.22241923076923076</v>
      </c>
      <c r="H653" s="77">
        <v>0.45188031431611164</v>
      </c>
      <c r="I653" s="77">
        <v>0.78436708341489569</v>
      </c>
      <c r="J653" s="43">
        <v>1</v>
      </c>
      <c r="K653" s="43" t="s">
        <v>286</v>
      </c>
      <c r="L653" s="43" t="s">
        <v>343</v>
      </c>
      <c r="M653" s="43" t="s">
        <v>287</v>
      </c>
      <c r="N653" s="43" t="s">
        <v>1181</v>
      </c>
      <c r="O653" s="43">
        <v>0</v>
      </c>
      <c r="P653" s="43" t="s">
        <v>344</v>
      </c>
      <c r="Q653" s="77">
        <v>1.2946584310971647</v>
      </c>
      <c r="R653" s="77">
        <v>-0.64303681656946055</v>
      </c>
      <c r="S653" s="43">
        <v>346</v>
      </c>
      <c r="T653" s="53">
        <v>0.4325</v>
      </c>
      <c r="U653" s="58">
        <f t="shared" si="27"/>
        <v>1</v>
      </c>
      <c r="V653" s="78">
        <f t="shared" si="28"/>
        <v>0.63305145877441127</v>
      </c>
      <c r="W653" s="73" t="str">
        <f t="shared" si="29"/>
        <v>OK</v>
      </c>
    </row>
    <row r="654" spans="1:23">
      <c r="A654" s="42" t="s">
        <v>990</v>
      </c>
      <c r="B654" s="77">
        <v>53</v>
      </c>
      <c r="C654" s="77">
        <v>0.59615384615384615</v>
      </c>
      <c r="D654" s="77">
        <v>0.17307692307692307</v>
      </c>
      <c r="E654" s="77">
        <v>0.72115384615384615</v>
      </c>
      <c r="F654" s="77">
        <v>0.96705144230769235</v>
      </c>
      <c r="G654" s="77">
        <v>0.49265192307692307</v>
      </c>
      <c r="H654" s="77">
        <v>0.25033524466297258</v>
      </c>
      <c r="I654" s="77">
        <v>0.31450634032012981</v>
      </c>
      <c r="J654" s="43">
        <v>1</v>
      </c>
      <c r="K654" s="43" t="s">
        <v>298</v>
      </c>
      <c r="L654" s="43" t="s">
        <v>346</v>
      </c>
      <c r="M654" s="43" t="s">
        <v>301</v>
      </c>
      <c r="N654" s="43" t="s">
        <v>1180</v>
      </c>
      <c r="O654" s="43">
        <v>2</v>
      </c>
      <c r="P654" s="43" t="s">
        <v>347</v>
      </c>
      <c r="Q654" s="77">
        <v>-2.8784761993279284</v>
      </c>
      <c r="R654" s="77">
        <v>0.67130483862186507</v>
      </c>
      <c r="S654" s="43">
        <v>231</v>
      </c>
      <c r="T654" s="53">
        <v>0.28875000000000001</v>
      </c>
      <c r="U654" s="58">
        <f t="shared" ref="U654:U717" si="30">--AND(J654=1,I654&gt;=0.6)</f>
        <v>0</v>
      </c>
      <c r="V654" s="78">
        <f t="shared" ref="V654:V717" si="31">0.45*H654+0.3*I654+0.25*(1-G654)</f>
        <v>0.33383978142514581</v>
      </c>
      <c r="W654" s="73" t="str">
        <f t="shared" ref="W654:W717" si="32">IF(AND(P654="High-potential omnichannel",J654=0),"CONSENT LIMIT",IF(OR(H654&lt;0,H654&gt;1,I654&lt;0,I654&gt;1),"DATA REVIEW","OK"))</f>
        <v>OK</v>
      </c>
    </row>
    <row r="655" spans="1:23">
      <c r="A655" s="42" t="s">
        <v>991</v>
      </c>
      <c r="B655" s="77">
        <v>102.5</v>
      </c>
      <c r="C655" s="77">
        <v>1.0961538461538463</v>
      </c>
      <c r="D655" s="77">
        <v>0.53846153846153844</v>
      </c>
      <c r="E655" s="77">
        <v>1.3076923076923077</v>
      </c>
      <c r="F655" s="77">
        <v>0.97028942307692312</v>
      </c>
      <c r="G655" s="77">
        <v>0.57391250000000005</v>
      </c>
      <c r="H655" s="77">
        <v>0.69149132860873253</v>
      </c>
      <c r="I655" s="77">
        <v>0.6498440177520044</v>
      </c>
      <c r="J655" s="43">
        <v>1</v>
      </c>
      <c r="K655" s="43" t="s">
        <v>295</v>
      </c>
      <c r="L655" s="43" t="s">
        <v>349</v>
      </c>
      <c r="M655" s="43" t="s">
        <v>294</v>
      </c>
      <c r="N655" s="43" t="s">
        <v>1182</v>
      </c>
      <c r="O655" s="43">
        <v>0</v>
      </c>
      <c r="P655" s="43" t="s">
        <v>344</v>
      </c>
      <c r="Q655" s="77">
        <v>1.2607281632147882</v>
      </c>
      <c r="R655" s="77">
        <v>1.5600674786192898</v>
      </c>
      <c r="S655" s="43">
        <v>346</v>
      </c>
      <c r="T655" s="53">
        <v>0.4325</v>
      </c>
      <c r="U655" s="58">
        <f t="shared" si="30"/>
        <v>1</v>
      </c>
      <c r="V655" s="78">
        <f t="shared" si="31"/>
        <v>0.61264617819953093</v>
      </c>
      <c r="W655" s="73" t="str">
        <f t="shared" si="32"/>
        <v>OK</v>
      </c>
    </row>
    <row r="656" spans="1:23">
      <c r="A656" s="42" t="s">
        <v>992</v>
      </c>
      <c r="B656" s="77">
        <v>205</v>
      </c>
      <c r="C656" s="77">
        <v>1.2884615384615385</v>
      </c>
      <c r="D656" s="77">
        <v>0.58653846153846156</v>
      </c>
      <c r="E656" s="77">
        <v>1.3846153846153846</v>
      </c>
      <c r="F656" s="77">
        <v>0.97235673076923079</v>
      </c>
      <c r="G656" s="77">
        <v>0.13565192307692306</v>
      </c>
      <c r="H656" s="77">
        <v>0.89758462400470407</v>
      </c>
      <c r="I656" s="77">
        <v>0.54705203350380061</v>
      </c>
      <c r="J656" s="43">
        <v>1</v>
      </c>
      <c r="K656" s="43" t="s">
        <v>286</v>
      </c>
      <c r="L656" s="43" t="s">
        <v>346</v>
      </c>
      <c r="M656" s="43" t="s">
        <v>288</v>
      </c>
      <c r="N656" s="43" t="s">
        <v>1182</v>
      </c>
      <c r="O656" s="43">
        <v>1</v>
      </c>
      <c r="P656" s="43" t="s">
        <v>350</v>
      </c>
      <c r="Q656" s="77">
        <v>3.09034685683404</v>
      </c>
      <c r="R656" s="77">
        <v>-2.3229733051947252</v>
      </c>
      <c r="S656" s="43">
        <v>223</v>
      </c>
      <c r="T656" s="53">
        <v>0.27875</v>
      </c>
      <c r="U656" s="58">
        <f t="shared" si="30"/>
        <v>0</v>
      </c>
      <c r="V656" s="78">
        <f t="shared" si="31"/>
        <v>0.78411571008402625</v>
      </c>
      <c r="W656" s="73" t="str">
        <f t="shared" si="32"/>
        <v>OK</v>
      </c>
    </row>
    <row r="657" spans="1:23">
      <c r="A657" s="42" t="s">
        <v>993</v>
      </c>
      <c r="B657" s="77">
        <v>132.5</v>
      </c>
      <c r="C657" s="77">
        <v>1.25</v>
      </c>
      <c r="D657" s="77">
        <v>0.76923076923076927</v>
      </c>
      <c r="E657" s="77">
        <v>1.7980769230769231</v>
      </c>
      <c r="F657" s="77">
        <v>0.97034038461538463</v>
      </c>
      <c r="G657" s="77">
        <v>0.31144711538461539</v>
      </c>
      <c r="H657" s="77">
        <v>0.70154413756514122</v>
      </c>
      <c r="I657" s="77">
        <v>0.78721008357068201</v>
      </c>
      <c r="J657" s="43">
        <v>1</v>
      </c>
      <c r="K657" s="43" t="s">
        <v>298</v>
      </c>
      <c r="L657" s="43" t="s">
        <v>346</v>
      </c>
      <c r="M657" s="43" t="s">
        <v>299</v>
      </c>
      <c r="N657" s="43" t="s">
        <v>1182</v>
      </c>
      <c r="O657" s="43">
        <v>1</v>
      </c>
      <c r="P657" s="43" t="s">
        <v>350</v>
      </c>
      <c r="Q657" s="77">
        <v>3.2295418845434862</v>
      </c>
      <c r="R657" s="77">
        <v>-1.8725513715851388E-2</v>
      </c>
      <c r="S657" s="43">
        <v>223</v>
      </c>
      <c r="T657" s="53">
        <v>0.27875</v>
      </c>
      <c r="U657" s="58">
        <f t="shared" si="30"/>
        <v>1</v>
      </c>
      <c r="V657" s="78">
        <f t="shared" si="31"/>
        <v>0.72399610812936432</v>
      </c>
      <c r="W657" s="73" t="str">
        <f t="shared" si="32"/>
        <v>OK</v>
      </c>
    </row>
    <row r="658" spans="1:23">
      <c r="A658" s="42" t="s">
        <v>994</v>
      </c>
      <c r="B658" s="77">
        <v>82.5</v>
      </c>
      <c r="C658" s="77">
        <v>0.79807692307692313</v>
      </c>
      <c r="D658" s="77">
        <v>0.43269230769230771</v>
      </c>
      <c r="E658" s="77">
        <v>0.84615384615384615</v>
      </c>
      <c r="F658" s="77">
        <v>0.97067019230769225</v>
      </c>
      <c r="G658" s="77">
        <v>0.59294711538461542</v>
      </c>
      <c r="H658" s="77">
        <v>0.41675975206385624</v>
      </c>
      <c r="I658" s="77">
        <v>0.46695370833127109</v>
      </c>
      <c r="J658" s="43">
        <v>0</v>
      </c>
      <c r="K658" s="43" t="s">
        <v>303</v>
      </c>
      <c r="L658" s="43" t="s">
        <v>343</v>
      </c>
      <c r="M658" s="43" t="s">
        <v>306</v>
      </c>
      <c r="N658" s="43" t="s">
        <v>1181</v>
      </c>
      <c r="O658" s="43">
        <v>0</v>
      </c>
      <c r="P658" s="43" t="s">
        <v>344</v>
      </c>
      <c r="Q658" s="77">
        <v>-1.0347178726795583</v>
      </c>
      <c r="R658" s="77">
        <v>1.4080577898120665</v>
      </c>
      <c r="S658" s="43">
        <v>346</v>
      </c>
      <c r="T658" s="53">
        <v>0.4325</v>
      </c>
      <c r="U658" s="58">
        <f t="shared" si="30"/>
        <v>0</v>
      </c>
      <c r="V658" s="78">
        <f t="shared" si="31"/>
        <v>0.42939122208196279</v>
      </c>
      <c r="W658" s="73" t="str">
        <f t="shared" si="32"/>
        <v>OK</v>
      </c>
    </row>
    <row r="659" spans="1:23">
      <c r="A659" s="42" t="s">
        <v>995</v>
      </c>
      <c r="B659" s="77">
        <v>129.5</v>
      </c>
      <c r="C659" s="77">
        <v>1.2019230769230769</v>
      </c>
      <c r="D659" s="77">
        <v>0.91346153846153844</v>
      </c>
      <c r="E659" s="77">
        <v>1.8653846153846154</v>
      </c>
      <c r="F659" s="77">
        <v>0.97268653846153852</v>
      </c>
      <c r="G659" s="77">
        <v>0.6589442307692307</v>
      </c>
      <c r="H659" s="77">
        <v>0.81319773545535956</v>
      </c>
      <c r="I659" s="77">
        <v>0.98223871767527315</v>
      </c>
      <c r="J659" s="43">
        <v>1</v>
      </c>
      <c r="K659" s="43" t="s">
        <v>281</v>
      </c>
      <c r="L659" s="43" t="s">
        <v>343</v>
      </c>
      <c r="M659" s="43" t="s">
        <v>283</v>
      </c>
      <c r="N659" s="43" t="s">
        <v>1182</v>
      </c>
      <c r="O659" s="43">
        <v>1</v>
      </c>
      <c r="P659" s="43" t="s">
        <v>350</v>
      </c>
      <c r="Q659" s="77">
        <v>3.9706825638328445</v>
      </c>
      <c r="R659" s="77">
        <v>2.6091509822970793</v>
      </c>
      <c r="S659" s="43">
        <v>223</v>
      </c>
      <c r="T659" s="53">
        <v>0.27875</v>
      </c>
      <c r="U659" s="58">
        <f t="shared" si="30"/>
        <v>1</v>
      </c>
      <c r="V659" s="78">
        <f t="shared" si="31"/>
        <v>0.74587453856518604</v>
      </c>
      <c r="W659" s="73" t="str">
        <f t="shared" si="32"/>
        <v>OK</v>
      </c>
    </row>
    <row r="660" spans="1:23">
      <c r="A660" s="42" t="s">
        <v>996</v>
      </c>
      <c r="B660" s="77">
        <v>96.5</v>
      </c>
      <c r="C660" s="77">
        <v>0.78846153846153844</v>
      </c>
      <c r="D660" s="77">
        <v>0.38461538461538464</v>
      </c>
      <c r="E660" s="77">
        <v>1.0288461538461537</v>
      </c>
      <c r="F660" s="77">
        <v>0.97159230769230764</v>
      </c>
      <c r="G660" s="77">
        <v>0.32310192307692309</v>
      </c>
      <c r="H660" s="77">
        <v>0.39993326495992587</v>
      </c>
      <c r="I660" s="77">
        <v>0.49687439142228063</v>
      </c>
      <c r="J660" s="43">
        <v>0</v>
      </c>
      <c r="K660" s="43" t="s">
        <v>244</v>
      </c>
      <c r="L660" s="43" t="s">
        <v>346</v>
      </c>
      <c r="M660" s="43" t="s">
        <v>260</v>
      </c>
      <c r="N660" s="43" t="s">
        <v>1181</v>
      </c>
      <c r="O660" s="43">
        <v>0</v>
      </c>
      <c r="P660" s="43" t="s">
        <v>344</v>
      </c>
      <c r="Q660" s="77">
        <v>-0.66034829440641285</v>
      </c>
      <c r="R660" s="77">
        <v>-0.44340233987644107</v>
      </c>
      <c r="S660" s="43">
        <v>346</v>
      </c>
      <c r="T660" s="53">
        <v>0.4325</v>
      </c>
      <c r="U660" s="58">
        <f t="shared" si="30"/>
        <v>0</v>
      </c>
      <c r="V660" s="78">
        <f t="shared" si="31"/>
        <v>0.49825680588942001</v>
      </c>
      <c r="W660" s="73" t="str">
        <f t="shared" si="32"/>
        <v>OK</v>
      </c>
    </row>
    <row r="661" spans="1:23">
      <c r="A661" s="42" t="s">
        <v>997</v>
      </c>
      <c r="B661" s="77">
        <v>71</v>
      </c>
      <c r="C661" s="77">
        <v>0.74038461538461542</v>
      </c>
      <c r="D661" s="77">
        <v>0.43269230769230771</v>
      </c>
      <c r="E661" s="77">
        <v>1.2211538461538463</v>
      </c>
      <c r="F661" s="77">
        <v>0.97052884615384616</v>
      </c>
      <c r="G661" s="77">
        <v>0.56030000000000002</v>
      </c>
      <c r="H661" s="77">
        <v>0.31145254897930391</v>
      </c>
      <c r="I661" s="77">
        <v>0.50185757219163041</v>
      </c>
      <c r="J661" s="43">
        <v>0</v>
      </c>
      <c r="K661" s="43" t="s">
        <v>298</v>
      </c>
      <c r="L661" s="43" t="s">
        <v>349</v>
      </c>
      <c r="M661" s="43" t="s">
        <v>297</v>
      </c>
      <c r="N661" s="43" t="s">
        <v>1180</v>
      </c>
      <c r="O661" s="43">
        <v>0</v>
      </c>
      <c r="P661" s="43" t="s">
        <v>344</v>
      </c>
      <c r="Q661" s="77">
        <v>-0.89911027323658177</v>
      </c>
      <c r="R661" s="77">
        <v>1.4807434395899404</v>
      </c>
      <c r="S661" s="43">
        <v>346</v>
      </c>
      <c r="T661" s="53">
        <v>0.4325</v>
      </c>
      <c r="U661" s="58">
        <f t="shared" si="30"/>
        <v>0</v>
      </c>
      <c r="V661" s="78">
        <f t="shared" si="31"/>
        <v>0.40063591869817589</v>
      </c>
      <c r="W661" s="73" t="str">
        <f t="shared" si="32"/>
        <v>OK</v>
      </c>
    </row>
    <row r="662" spans="1:23">
      <c r="A662" s="42" t="s">
        <v>998</v>
      </c>
      <c r="B662" s="77">
        <v>73</v>
      </c>
      <c r="C662" s="77">
        <v>0.70192307692307687</v>
      </c>
      <c r="D662" s="77">
        <v>0.22115384615384615</v>
      </c>
      <c r="E662" s="77">
        <v>0.5</v>
      </c>
      <c r="F662" s="77">
        <v>0.97401826923076917</v>
      </c>
      <c r="G662" s="77">
        <v>0.53839519230769228</v>
      </c>
      <c r="H662" s="77">
        <v>0.39540294159640749</v>
      </c>
      <c r="I662" s="77">
        <v>0.1310324061339268</v>
      </c>
      <c r="J662" s="43">
        <v>1</v>
      </c>
      <c r="K662" s="43" t="s">
        <v>281</v>
      </c>
      <c r="L662" s="43" t="s">
        <v>343</v>
      </c>
      <c r="M662" s="43" t="s">
        <v>282</v>
      </c>
      <c r="N662" s="43" t="s">
        <v>1181</v>
      </c>
      <c r="O662" s="43">
        <v>2</v>
      </c>
      <c r="P662" s="43" t="s">
        <v>347</v>
      </c>
      <c r="Q662" s="77">
        <v>-2.8033055983195134</v>
      </c>
      <c r="R662" s="77">
        <v>0.56805092103465626</v>
      </c>
      <c r="S662" s="43">
        <v>231</v>
      </c>
      <c r="T662" s="53">
        <v>0.28875000000000001</v>
      </c>
      <c r="U662" s="58">
        <f t="shared" si="30"/>
        <v>0</v>
      </c>
      <c r="V662" s="78">
        <f t="shared" si="31"/>
        <v>0.33264224748163834</v>
      </c>
      <c r="W662" s="73" t="str">
        <f t="shared" si="32"/>
        <v>OK</v>
      </c>
    </row>
    <row r="663" spans="1:23">
      <c r="A663" s="42" t="s">
        <v>999</v>
      </c>
      <c r="B663" s="77">
        <v>70.5</v>
      </c>
      <c r="C663" s="77">
        <v>0.65384615384615385</v>
      </c>
      <c r="D663" s="77">
        <v>0.30769230769230771</v>
      </c>
      <c r="E663" s="77">
        <v>1.0192307692307692</v>
      </c>
      <c r="F663" s="77">
        <v>0.9685442307692308</v>
      </c>
      <c r="G663" s="77">
        <v>0.36559615384615385</v>
      </c>
      <c r="H663" s="77">
        <v>0.28669532811349197</v>
      </c>
      <c r="I663" s="77">
        <v>0.5562544894479593</v>
      </c>
      <c r="J663" s="43">
        <v>1</v>
      </c>
      <c r="K663" s="43" t="s">
        <v>295</v>
      </c>
      <c r="L663" s="43" t="s">
        <v>369</v>
      </c>
      <c r="M663" s="43" t="s">
        <v>296</v>
      </c>
      <c r="N663" s="43" t="s">
        <v>1180</v>
      </c>
      <c r="O663" s="43">
        <v>2</v>
      </c>
      <c r="P663" s="43" t="s">
        <v>347</v>
      </c>
      <c r="Q663" s="77">
        <v>-1.3931817294217197</v>
      </c>
      <c r="R663" s="77">
        <v>7.6840457315752356E-2</v>
      </c>
      <c r="S663" s="43">
        <v>231</v>
      </c>
      <c r="T663" s="53">
        <v>0.28875000000000001</v>
      </c>
      <c r="U663" s="58">
        <f t="shared" si="30"/>
        <v>0</v>
      </c>
      <c r="V663" s="78">
        <f t="shared" si="31"/>
        <v>0.45449020602392071</v>
      </c>
      <c r="W663" s="73" t="str">
        <f t="shared" si="32"/>
        <v>OK</v>
      </c>
    </row>
    <row r="664" spans="1:23">
      <c r="A664" s="42" t="s">
        <v>1000</v>
      </c>
      <c r="B664" s="77">
        <v>85.5</v>
      </c>
      <c r="C664" s="77">
        <v>0.69230769230769229</v>
      </c>
      <c r="D664" s="77">
        <v>0.26923076923076922</v>
      </c>
      <c r="E664" s="77">
        <v>0.88461538461538458</v>
      </c>
      <c r="F664" s="77">
        <v>0.96815817307692309</v>
      </c>
      <c r="G664" s="77">
        <v>0.50566442307692305</v>
      </c>
      <c r="H664" s="77">
        <v>0.49021000712206891</v>
      </c>
      <c r="I664" s="77">
        <v>0.45618457356193909</v>
      </c>
      <c r="J664" s="43">
        <v>1</v>
      </c>
      <c r="K664" s="43" t="s">
        <v>312</v>
      </c>
      <c r="L664" s="43" t="s">
        <v>349</v>
      </c>
      <c r="M664" s="43" t="s">
        <v>315</v>
      </c>
      <c r="N664" s="43" t="s">
        <v>1181</v>
      </c>
      <c r="O664" s="43">
        <v>0</v>
      </c>
      <c r="P664" s="43" t="s">
        <v>344</v>
      </c>
      <c r="Q664" s="77">
        <v>-1.2963705862023973</v>
      </c>
      <c r="R664" s="77">
        <v>0.72716391651155943</v>
      </c>
      <c r="S664" s="43">
        <v>346</v>
      </c>
      <c r="T664" s="53">
        <v>0.4325</v>
      </c>
      <c r="U664" s="58">
        <f t="shared" si="30"/>
        <v>0</v>
      </c>
      <c r="V664" s="78">
        <f t="shared" si="31"/>
        <v>0.481033769504282</v>
      </c>
      <c r="W664" s="73" t="str">
        <f t="shared" si="32"/>
        <v>OK</v>
      </c>
    </row>
    <row r="665" spans="1:23">
      <c r="A665" s="42" t="s">
        <v>1001</v>
      </c>
      <c r="B665" s="77">
        <v>247</v>
      </c>
      <c r="C665" s="77">
        <v>1.625</v>
      </c>
      <c r="D665" s="77">
        <v>0.82692307692307687</v>
      </c>
      <c r="E665" s="77">
        <v>1.5961538461538463</v>
      </c>
      <c r="F665" s="77">
        <v>0.96643750000000006</v>
      </c>
      <c r="G665" s="77">
        <v>6.265480769230769E-2</v>
      </c>
      <c r="H665" s="77">
        <v>0.95732860678692111</v>
      </c>
      <c r="I665" s="77">
        <v>0.65194801900108779</v>
      </c>
      <c r="J665" s="43">
        <v>1</v>
      </c>
      <c r="K665" s="43" t="s">
        <v>286</v>
      </c>
      <c r="L665" s="43" t="s">
        <v>349</v>
      </c>
      <c r="M665" s="43" t="s">
        <v>285</v>
      </c>
      <c r="N665" s="43" t="s">
        <v>1182</v>
      </c>
      <c r="O665" s="43">
        <v>1</v>
      </c>
      <c r="P665" s="43" t="s">
        <v>350</v>
      </c>
      <c r="Q665" s="77">
        <v>5.0906247518985381</v>
      </c>
      <c r="R665" s="77">
        <v>-2.8665862138290135</v>
      </c>
      <c r="S665" s="43">
        <v>223</v>
      </c>
      <c r="T665" s="53">
        <v>0.27875</v>
      </c>
      <c r="U665" s="58">
        <f t="shared" si="30"/>
        <v>1</v>
      </c>
      <c r="V665" s="78">
        <f t="shared" si="31"/>
        <v>0.86071857683136388</v>
      </c>
      <c r="W665" s="73" t="str">
        <f t="shared" si="32"/>
        <v>OK</v>
      </c>
    </row>
    <row r="666" spans="1:23">
      <c r="A666" s="42" t="s">
        <v>1002</v>
      </c>
      <c r="B666" s="77">
        <v>121</v>
      </c>
      <c r="C666" s="77">
        <v>0.97115384615384615</v>
      </c>
      <c r="D666" s="77">
        <v>0.63461538461538458</v>
      </c>
      <c r="E666" s="77">
        <v>1.5288461538461537</v>
      </c>
      <c r="F666" s="77">
        <v>0.97156923076923074</v>
      </c>
      <c r="G666" s="77">
        <v>0.31390096153846153</v>
      </c>
      <c r="H666" s="77">
        <v>0.59122126287654619</v>
      </c>
      <c r="I666" s="77">
        <v>0.73868802355873231</v>
      </c>
      <c r="J666" s="43">
        <v>1</v>
      </c>
      <c r="K666" s="43" t="s">
        <v>312</v>
      </c>
      <c r="L666" s="43" t="s">
        <v>343</v>
      </c>
      <c r="M666" s="43" t="s">
        <v>315</v>
      </c>
      <c r="N666" s="43" t="s">
        <v>1179</v>
      </c>
      <c r="O666" s="43">
        <v>1</v>
      </c>
      <c r="P666" s="43" t="s">
        <v>350</v>
      </c>
      <c r="Q666" s="77">
        <v>1.8026343113537047</v>
      </c>
      <c r="R666" s="77">
        <v>-0.15246977963700048</v>
      </c>
      <c r="S666" s="43">
        <v>223</v>
      </c>
      <c r="T666" s="53">
        <v>0.27875</v>
      </c>
      <c r="U666" s="58">
        <f t="shared" si="30"/>
        <v>1</v>
      </c>
      <c r="V666" s="78">
        <f t="shared" si="31"/>
        <v>0.65918073497745011</v>
      </c>
      <c r="W666" s="73" t="str">
        <f t="shared" si="32"/>
        <v>OK</v>
      </c>
    </row>
    <row r="667" spans="1:23">
      <c r="A667" s="42" t="s">
        <v>1003</v>
      </c>
      <c r="B667" s="77">
        <v>101.5</v>
      </c>
      <c r="C667" s="77">
        <v>0.55769230769230771</v>
      </c>
      <c r="D667" s="77">
        <v>0.21153846153846154</v>
      </c>
      <c r="E667" s="77">
        <v>0.70192307692307687</v>
      </c>
      <c r="F667" s="77">
        <v>0.97318173076923076</v>
      </c>
      <c r="G667" s="77">
        <v>0.15314807692307691</v>
      </c>
      <c r="H667" s="77">
        <v>0.33966125252488799</v>
      </c>
      <c r="I667" s="77">
        <v>0.26776056639748474</v>
      </c>
      <c r="J667" s="43">
        <v>1</v>
      </c>
      <c r="K667" s="43" t="s">
        <v>286</v>
      </c>
      <c r="L667" s="43" t="s">
        <v>353</v>
      </c>
      <c r="M667" s="43" t="s">
        <v>285</v>
      </c>
      <c r="N667" s="43" t="s">
        <v>1181</v>
      </c>
      <c r="O667" s="43">
        <v>2</v>
      </c>
      <c r="P667" s="43" t="s">
        <v>347</v>
      </c>
      <c r="Q667" s="77">
        <v>-2.2022734001337971</v>
      </c>
      <c r="R667" s="77">
        <v>-2.0838887036356564</v>
      </c>
      <c r="S667" s="43">
        <v>231</v>
      </c>
      <c r="T667" s="53">
        <v>0.28875000000000001</v>
      </c>
      <c r="U667" s="58">
        <f t="shared" si="30"/>
        <v>0</v>
      </c>
      <c r="V667" s="78">
        <f t="shared" si="31"/>
        <v>0.4448887143246758</v>
      </c>
      <c r="W667" s="73" t="str">
        <f t="shared" si="32"/>
        <v>OK</v>
      </c>
    </row>
    <row r="668" spans="1:23">
      <c r="A668" s="42" t="s">
        <v>1004</v>
      </c>
      <c r="B668" s="77">
        <v>126</v>
      </c>
      <c r="C668" s="77">
        <v>1.0192307692307692</v>
      </c>
      <c r="D668" s="77">
        <v>0.45192307692307693</v>
      </c>
      <c r="E668" s="77">
        <v>1.2403846153846154</v>
      </c>
      <c r="F668" s="77">
        <v>0.96847788461538464</v>
      </c>
      <c r="G668" s="77">
        <v>0.44978461538461539</v>
      </c>
      <c r="H668" s="77">
        <v>0.55999315864494659</v>
      </c>
      <c r="I668" s="77">
        <v>0.5377658260929129</v>
      </c>
      <c r="J668" s="43">
        <v>1</v>
      </c>
      <c r="K668" s="43" t="s">
        <v>276</v>
      </c>
      <c r="L668" s="43" t="s">
        <v>343</v>
      </c>
      <c r="M668" s="43" t="s">
        <v>279</v>
      </c>
      <c r="N668" s="43" t="s">
        <v>1179</v>
      </c>
      <c r="O668" s="43">
        <v>0</v>
      </c>
      <c r="P668" s="43" t="s">
        <v>344</v>
      </c>
      <c r="Q668" s="77">
        <v>0.69791137692105598</v>
      </c>
      <c r="R668" s="77">
        <v>0.33052541970186994</v>
      </c>
      <c r="S668" s="43">
        <v>346</v>
      </c>
      <c r="T668" s="53">
        <v>0.4325</v>
      </c>
      <c r="U668" s="58">
        <f t="shared" si="30"/>
        <v>0</v>
      </c>
      <c r="V668" s="78">
        <f t="shared" si="31"/>
        <v>0.55088051537194593</v>
      </c>
      <c r="W668" s="73" t="str">
        <f t="shared" si="32"/>
        <v>OK</v>
      </c>
    </row>
    <row r="669" spans="1:23">
      <c r="A669" s="42" t="s">
        <v>1005</v>
      </c>
      <c r="B669" s="77">
        <v>75.5</v>
      </c>
      <c r="C669" s="77">
        <v>0.61538461538461542</v>
      </c>
      <c r="D669" s="77">
        <v>0.22115384615384615</v>
      </c>
      <c r="E669" s="77">
        <v>0.98076923076923073</v>
      </c>
      <c r="F669" s="77">
        <v>0.97296298076923071</v>
      </c>
      <c r="G669" s="77">
        <v>0.43050096153846157</v>
      </c>
      <c r="H669" s="77">
        <v>0.25961242633699128</v>
      </c>
      <c r="I669" s="77">
        <v>0.4101321201076184</v>
      </c>
      <c r="J669" s="43">
        <v>1</v>
      </c>
      <c r="K669" s="43" t="s">
        <v>276</v>
      </c>
      <c r="L669" s="43" t="s">
        <v>353</v>
      </c>
      <c r="M669" s="43" t="s">
        <v>279</v>
      </c>
      <c r="N669" s="43" t="s">
        <v>1180</v>
      </c>
      <c r="O669" s="43">
        <v>2</v>
      </c>
      <c r="P669" s="43" t="s">
        <v>347</v>
      </c>
      <c r="Q669" s="77">
        <v>-1.9880938166757134</v>
      </c>
      <c r="R669" s="77">
        <v>0.27495489072864832</v>
      </c>
      <c r="S669" s="43">
        <v>231</v>
      </c>
      <c r="T669" s="53">
        <v>0.28875000000000001</v>
      </c>
      <c r="U669" s="58">
        <f t="shared" si="30"/>
        <v>0</v>
      </c>
      <c r="V669" s="78">
        <f t="shared" si="31"/>
        <v>0.3822399874993162</v>
      </c>
      <c r="W669" s="73" t="str">
        <f t="shared" si="32"/>
        <v>OK</v>
      </c>
    </row>
    <row r="670" spans="1:23">
      <c r="A670" s="42" t="s">
        <v>1006</v>
      </c>
      <c r="B670" s="77">
        <v>82</v>
      </c>
      <c r="C670" s="77">
        <v>0.93269230769230771</v>
      </c>
      <c r="D670" s="77">
        <v>0.61538461538461542</v>
      </c>
      <c r="E670" s="77">
        <v>1.7019230769230769</v>
      </c>
      <c r="F670" s="77">
        <v>0.96687307692307689</v>
      </c>
      <c r="G670" s="77">
        <v>0.46321153846153845</v>
      </c>
      <c r="H670" s="77">
        <v>0.5220233830275911</v>
      </c>
      <c r="I670" s="77">
        <v>0.8605860930674295</v>
      </c>
      <c r="J670" s="43">
        <v>0</v>
      </c>
      <c r="K670" s="43" t="s">
        <v>263</v>
      </c>
      <c r="L670" s="43" t="s">
        <v>349</v>
      </c>
      <c r="M670" s="43" t="s">
        <v>264</v>
      </c>
      <c r="N670" s="43" t="s">
        <v>1179</v>
      </c>
      <c r="O670" s="43">
        <v>1</v>
      </c>
      <c r="P670" s="43" t="s">
        <v>350</v>
      </c>
      <c r="Q670" s="77">
        <v>1.5880883601920306</v>
      </c>
      <c r="R670" s="77">
        <v>1.3775598454047826</v>
      </c>
      <c r="S670" s="43">
        <v>223</v>
      </c>
      <c r="T670" s="53">
        <v>0.27875</v>
      </c>
      <c r="U670" s="58">
        <f t="shared" si="30"/>
        <v>0</v>
      </c>
      <c r="V670" s="78">
        <f t="shared" si="31"/>
        <v>0.62728346566726023</v>
      </c>
      <c r="W670" s="73" t="str">
        <f t="shared" si="32"/>
        <v>CONSENT LIMIT</v>
      </c>
    </row>
    <row r="671" spans="1:23">
      <c r="A671" s="42" t="s">
        <v>1007</v>
      </c>
      <c r="B671" s="77">
        <v>118.5</v>
      </c>
      <c r="C671" s="77">
        <v>0.72115384615384615</v>
      </c>
      <c r="D671" s="77">
        <v>0.24038461538461539</v>
      </c>
      <c r="E671" s="77">
        <v>0.88461538461538458</v>
      </c>
      <c r="F671" s="77">
        <v>0.97068846153846156</v>
      </c>
      <c r="G671" s="77">
        <v>8.7253846153846154E-2</v>
      </c>
      <c r="H671" s="77">
        <v>0.31088158449003545</v>
      </c>
      <c r="I671" s="77">
        <v>0.40695781740925763</v>
      </c>
      <c r="J671" s="43">
        <v>1</v>
      </c>
      <c r="K671" s="43" t="s">
        <v>286</v>
      </c>
      <c r="L671" s="43" t="s">
        <v>353</v>
      </c>
      <c r="M671" s="43" t="s">
        <v>291</v>
      </c>
      <c r="N671" s="43" t="s">
        <v>1180</v>
      </c>
      <c r="O671" s="43">
        <v>2</v>
      </c>
      <c r="P671" s="43" t="s">
        <v>347</v>
      </c>
      <c r="Q671" s="77">
        <v>-1.2671141487098481</v>
      </c>
      <c r="R671" s="77">
        <v>-2.4436245005861217</v>
      </c>
      <c r="S671" s="43">
        <v>231</v>
      </c>
      <c r="T671" s="53">
        <v>0.28875000000000001</v>
      </c>
      <c r="U671" s="58">
        <f t="shared" si="30"/>
        <v>0</v>
      </c>
      <c r="V671" s="78">
        <f t="shared" si="31"/>
        <v>0.49017059670483171</v>
      </c>
      <c r="W671" s="73" t="str">
        <f t="shared" si="32"/>
        <v>OK</v>
      </c>
    </row>
    <row r="672" spans="1:23">
      <c r="A672" s="42" t="s">
        <v>1008</v>
      </c>
      <c r="B672" s="77">
        <v>112</v>
      </c>
      <c r="C672" s="77">
        <v>1.0096153846153846</v>
      </c>
      <c r="D672" s="77">
        <v>0.47115384615384615</v>
      </c>
      <c r="E672" s="77">
        <v>1.1442307692307692</v>
      </c>
      <c r="F672" s="77">
        <v>0.97085096153846162</v>
      </c>
      <c r="G672" s="77">
        <v>0.47232403846153842</v>
      </c>
      <c r="H672" s="77">
        <v>0.63936223473485121</v>
      </c>
      <c r="I672" s="77">
        <v>0.51648156571943482</v>
      </c>
      <c r="J672" s="43">
        <v>1</v>
      </c>
      <c r="K672" s="43" t="s">
        <v>286</v>
      </c>
      <c r="L672" s="43" t="s">
        <v>346</v>
      </c>
      <c r="M672" s="43" t="s">
        <v>292</v>
      </c>
      <c r="N672" s="43" t="s">
        <v>1179</v>
      </c>
      <c r="O672" s="43">
        <v>0</v>
      </c>
      <c r="P672" s="43" t="s">
        <v>344</v>
      </c>
      <c r="Q672" s="77">
        <v>0.56755525841845667</v>
      </c>
      <c r="R672" s="77">
        <v>0.55741288918970355</v>
      </c>
      <c r="S672" s="43">
        <v>346</v>
      </c>
      <c r="T672" s="53">
        <v>0.4325</v>
      </c>
      <c r="U672" s="58">
        <f t="shared" si="30"/>
        <v>0</v>
      </c>
      <c r="V672" s="78">
        <f t="shared" si="31"/>
        <v>0.57457646573112886</v>
      </c>
      <c r="W672" s="73" t="str">
        <f t="shared" si="32"/>
        <v>OK</v>
      </c>
    </row>
    <row r="673" spans="1:23">
      <c r="A673" s="42" t="s">
        <v>1009</v>
      </c>
      <c r="B673" s="77">
        <v>71</v>
      </c>
      <c r="C673" s="77">
        <v>0.65384615384615385</v>
      </c>
      <c r="D673" s="77">
        <v>0.22115384615384615</v>
      </c>
      <c r="E673" s="77">
        <v>0.75961538461538458</v>
      </c>
      <c r="F673" s="77">
        <v>0.97275</v>
      </c>
      <c r="G673" s="77">
        <v>0.53317307692307692</v>
      </c>
      <c r="H673" s="77">
        <v>0.2800043740247114</v>
      </c>
      <c r="I673" s="77">
        <v>0.36428134060799111</v>
      </c>
      <c r="J673" s="43">
        <v>1</v>
      </c>
      <c r="K673" s="43" t="s">
        <v>303</v>
      </c>
      <c r="L673" s="43" t="s">
        <v>353</v>
      </c>
      <c r="M673" s="43" t="s">
        <v>306</v>
      </c>
      <c r="N673" s="43" t="s">
        <v>1180</v>
      </c>
      <c r="O673" s="43">
        <v>2</v>
      </c>
      <c r="P673" s="43" t="s">
        <v>347</v>
      </c>
      <c r="Q673" s="77">
        <v>-2.3324379263111275</v>
      </c>
      <c r="R673" s="77">
        <v>0.86985402493415054</v>
      </c>
      <c r="S673" s="43">
        <v>231</v>
      </c>
      <c r="T673" s="53">
        <v>0.28875000000000001</v>
      </c>
      <c r="U673" s="58">
        <f t="shared" si="30"/>
        <v>0</v>
      </c>
      <c r="V673" s="78">
        <f t="shared" si="31"/>
        <v>0.35199310126274824</v>
      </c>
      <c r="W673" s="73" t="str">
        <f t="shared" si="32"/>
        <v>OK</v>
      </c>
    </row>
    <row r="674" spans="1:23">
      <c r="A674" s="42" t="s">
        <v>1010</v>
      </c>
      <c r="B674" s="77">
        <v>119</v>
      </c>
      <c r="C674" s="77">
        <v>1.1634615384615385</v>
      </c>
      <c r="D674" s="77">
        <v>0.56730769230769229</v>
      </c>
      <c r="E674" s="77">
        <v>1.2980769230769231</v>
      </c>
      <c r="F674" s="77">
        <v>0.96642596153846161</v>
      </c>
      <c r="G674" s="77">
        <v>0.56250769230769226</v>
      </c>
      <c r="H674" s="77">
        <v>0.6251791548240756</v>
      </c>
      <c r="I674" s="77">
        <v>0.56148541969168697</v>
      </c>
      <c r="J674" s="43">
        <v>1</v>
      </c>
      <c r="K674" s="43" t="s">
        <v>303</v>
      </c>
      <c r="L674" s="43" t="s">
        <v>353</v>
      </c>
      <c r="M674" s="43" t="s">
        <v>306</v>
      </c>
      <c r="N674" s="43" t="s">
        <v>1179</v>
      </c>
      <c r="O674" s="43">
        <v>0</v>
      </c>
      <c r="P674" s="43" t="s">
        <v>344</v>
      </c>
      <c r="Q674" s="77">
        <v>1.2729524247091468</v>
      </c>
      <c r="R674" s="77">
        <v>1.2641715272956096</v>
      </c>
      <c r="S674" s="43">
        <v>346</v>
      </c>
      <c r="T674" s="53">
        <v>0.4325</v>
      </c>
      <c r="U674" s="58">
        <f t="shared" si="30"/>
        <v>0</v>
      </c>
      <c r="V674" s="78">
        <f t="shared" si="31"/>
        <v>0.55914932250141702</v>
      </c>
      <c r="W674" s="73" t="str">
        <f t="shared" si="32"/>
        <v>OK</v>
      </c>
    </row>
    <row r="675" spans="1:23">
      <c r="A675" s="42" t="s">
        <v>1011</v>
      </c>
      <c r="B675" s="77">
        <v>73</v>
      </c>
      <c r="C675" s="77">
        <v>0.69230769230769229</v>
      </c>
      <c r="D675" s="77">
        <v>0.36538461538461536</v>
      </c>
      <c r="E675" s="77">
        <v>0.90384615384615385</v>
      </c>
      <c r="F675" s="77">
        <v>0.97264615384615383</v>
      </c>
      <c r="G675" s="77">
        <v>0.48772788461538463</v>
      </c>
      <c r="H675" s="77">
        <v>0.32702795832544707</v>
      </c>
      <c r="I675" s="77">
        <v>0.47716091600089444</v>
      </c>
      <c r="J675" s="43">
        <v>1</v>
      </c>
      <c r="K675" s="43" t="s">
        <v>308</v>
      </c>
      <c r="L675" s="43" t="s">
        <v>353</v>
      </c>
      <c r="M675" s="43" t="s">
        <v>310</v>
      </c>
      <c r="N675" s="43" t="s">
        <v>1180</v>
      </c>
      <c r="O675" s="43">
        <v>2</v>
      </c>
      <c r="P675" s="43" t="s">
        <v>347</v>
      </c>
      <c r="Q675" s="77">
        <v>-1.4609241633413517</v>
      </c>
      <c r="R675" s="77">
        <v>0.77980326191570282</v>
      </c>
      <c r="S675" s="43">
        <v>231</v>
      </c>
      <c r="T675" s="53">
        <v>0.28875000000000001</v>
      </c>
      <c r="U675" s="58">
        <f t="shared" si="30"/>
        <v>0</v>
      </c>
      <c r="V675" s="78">
        <f t="shared" si="31"/>
        <v>0.41837888489287334</v>
      </c>
      <c r="W675" s="73" t="str">
        <f t="shared" si="32"/>
        <v>OK</v>
      </c>
    </row>
    <row r="676" spans="1:23">
      <c r="A676" s="42" t="s">
        <v>1012</v>
      </c>
      <c r="B676" s="77">
        <v>73</v>
      </c>
      <c r="C676" s="77">
        <v>0.46153846153846156</v>
      </c>
      <c r="D676" s="77">
        <v>0.18269230769230768</v>
      </c>
      <c r="E676" s="77">
        <v>0.80769230769230771</v>
      </c>
      <c r="F676" s="77">
        <v>0.97146538461538456</v>
      </c>
      <c r="G676" s="77">
        <v>0.46302788461538458</v>
      </c>
      <c r="H676" s="77">
        <v>0.13403283443262673</v>
      </c>
      <c r="I676" s="77">
        <v>0.29618478873731785</v>
      </c>
      <c r="J676" s="43">
        <v>1</v>
      </c>
      <c r="K676" s="43" t="s">
        <v>281</v>
      </c>
      <c r="L676" s="43" t="s">
        <v>343</v>
      </c>
      <c r="M676" s="43" t="s">
        <v>282</v>
      </c>
      <c r="N676" s="43" t="s">
        <v>1180</v>
      </c>
      <c r="O676" s="43">
        <v>2</v>
      </c>
      <c r="P676" s="43" t="s">
        <v>347</v>
      </c>
      <c r="Q676" s="77">
        <v>-3.0017988334689845</v>
      </c>
      <c r="R676" s="77">
        <v>0.29616369536270126</v>
      </c>
      <c r="S676" s="43">
        <v>231</v>
      </c>
      <c r="T676" s="53">
        <v>0.28875000000000001</v>
      </c>
      <c r="U676" s="58">
        <f t="shared" si="30"/>
        <v>0</v>
      </c>
      <c r="V676" s="78">
        <f t="shared" si="31"/>
        <v>0.28341324096203124</v>
      </c>
      <c r="W676" s="73" t="str">
        <f t="shared" si="32"/>
        <v>OK</v>
      </c>
    </row>
    <row r="677" spans="1:23">
      <c r="A677" s="42" t="s">
        <v>1013</v>
      </c>
      <c r="B677" s="77">
        <v>49</v>
      </c>
      <c r="C677" s="77">
        <v>0.46153846153846156</v>
      </c>
      <c r="D677" s="77">
        <v>0.16346153846153846</v>
      </c>
      <c r="E677" s="77">
        <v>0.41346153846153844</v>
      </c>
      <c r="F677" s="77">
        <v>0.96819807692307691</v>
      </c>
      <c r="G677" s="77">
        <v>0.48403173076923078</v>
      </c>
      <c r="H677" s="77">
        <v>0.12407304109466295</v>
      </c>
      <c r="I677" s="77">
        <v>0.20089082044233769</v>
      </c>
      <c r="J677" s="43">
        <v>0</v>
      </c>
      <c r="K677" s="43" t="s">
        <v>270</v>
      </c>
      <c r="L677" s="43" t="s">
        <v>369</v>
      </c>
      <c r="M677" s="43" t="s">
        <v>269</v>
      </c>
      <c r="N677" s="43" t="s">
        <v>1180</v>
      </c>
      <c r="O677" s="43">
        <v>2</v>
      </c>
      <c r="P677" s="43" t="s">
        <v>347</v>
      </c>
      <c r="Q677" s="77">
        <v>-3.967439658691315</v>
      </c>
      <c r="R677" s="77">
        <v>0.38434520873223421</v>
      </c>
      <c r="S677" s="43">
        <v>231</v>
      </c>
      <c r="T677" s="53">
        <v>0.28875000000000001</v>
      </c>
      <c r="U677" s="58">
        <f t="shared" si="30"/>
        <v>0</v>
      </c>
      <c r="V677" s="78">
        <f t="shared" si="31"/>
        <v>0.24509218193299193</v>
      </c>
      <c r="W677" s="73" t="str">
        <f t="shared" si="32"/>
        <v>OK</v>
      </c>
    </row>
    <row r="678" spans="1:23">
      <c r="A678" s="42" t="s">
        <v>1014</v>
      </c>
      <c r="B678" s="77">
        <v>135</v>
      </c>
      <c r="C678" s="77">
        <v>1.1538461538461537</v>
      </c>
      <c r="D678" s="77">
        <v>0.58653846153846156</v>
      </c>
      <c r="E678" s="77">
        <v>1.25</v>
      </c>
      <c r="F678" s="77">
        <v>0.97321634615384611</v>
      </c>
      <c r="G678" s="77">
        <v>0.42046057692307692</v>
      </c>
      <c r="H678" s="77">
        <v>0.63331290668030282</v>
      </c>
      <c r="I678" s="77">
        <v>0.62764784322169231</v>
      </c>
      <c r="J678" s="43">
        <v>1</v>
      </c>
      <c r="K678" s="43" t="s">
        <v>276</v>
      </c>
      <c r="L678" s="43" t="s">
        <v>349</v>
      </c>
      <c r="M678" s="43" t="s">
        <v>277</v>
      </c>
      <c r="N678" s="43" t="s">
        <v>1179</v>
      </c>
      <c r="O678" s="43">
        <v>1</v>
      </c>
      <c r="P678" s="43" t="s">
        <v>350</v>
      </c>
      <c r="Q678" s="77">
        <v>1.597221657324595</v>
      </c>
      <c r="R678" s="77">
        <v>0.21190814279160089</v>
      </c>
      <c r="S678" s="43">
        <v>223</v>
      </c>
      <c r="T678" s="53">
        <v>0.27875</v>
      </c>
      <c r="U678" s="58">
        <f t="shared" si="30"/>
        <v>1</v>
      </c>
      <c r="V678" s="78">
        <f t="shared" si="31"/>
        <v>0.61817001674187466</v>
      </c>
      <c r="W678" s="73" t="str">
        <f t="shared" si="32"/>
        <v>OK</v>
      </c>
    </row>
    <row r="679" spans="1:23">
      <c r="A679" s="42" t="s">
        <v>1015</v>
      </c>
      <c r="B679" s="77">
        <v>74</v>
      </c>
      <c r="C679" s="77">
        <v>0.70192307692307687</v>
      </c>
      <c r="D679" s="77">
        <v>0.39423076923076922</v>
      </c>
      <c r="E679" s="77">
        <v>1.0865384615384615</v>
      </c>
      <c r="F679" s="77">
        <v>0.96804519230769226</v>
      </c>
      <c r="G679" s="77">
        <v>0.44839326923076922</v>
      </c>
      <c r="H679" s="77">
        <v>0.33383871380314173</v>
      </c>
      <c r="I679" s="77">
        <v>0.57572125876671909</v>
      </c>
      <c r="J679" s="43">
        <v>1</v>
      </c>
      <c r="K679" s="43" t="s">
        <v>298</v>
      </c>
      <c r="L679" s="43" t="s">
        <v>369</v>
      </c>
      <c r="M679" s="43" t="s">
        <v>299</v>
      </c>
      <c r="N679" s="43" t="s">
        <v>1180</v>
      </c>
      <c r="O679" s="43">
        <v>0</v>
      </c>
      <c r="P679" s="43" t="s">
        <v>344</v>
      </c>
      <c r="Q679" s="77">
        <v>-0.93511960027893126</v>
      </c>
      <c r="R679" s="77">
        <v>0.69147010153541755</v>
      </c>
      <c r="S679" s="43">
        <v>346</v>
      </c>
      <c r="T679" s="53">
        <v>0.4325</v>
      </c>
      <c r="U679" s="58">
        <f t="shared" si="30"/>
        <v>0</v>
      </c>
      <c r="V679" s="78">
        <f t="shared" si="31"/>
        <v>0.46084548153373717</v>
      </c>
      <c r="W679" s="73" t="str">
        <f t="shared" si="32"/>
        <v>OK</v>
      </c>
    </row>
    <row r="680" spans="1:23">
      <c r="A680" s="42" t="s">
        <v>1016</v>
      </c>
      <c r="B680" s="77">
        <v>165</v>
      </c>
      <c r="C680" s="77">
        <v>1.1346153846153846</v>
      </c>
      <c r="D680" s="77">
        <v>0.70192307692307687</v>
      </c>
      <c r="E680" s="77">
        <v>1.7980769230769231</v>
      </c>
      <c r="F680" s="77">
        <v>0.9714990384615384</v>
      </c>
      <c r="G680" s="77">
        <v>0.41404999999999997</v>
      </c>
      <c r="H680" s="77">
        <v>0.81322678929781544</v>
      </c>
      <c r="I680" s="77">
        <v>0.80949795151870063</v>
      </c>
      <c r="J680" s="43">
        <v>1</v>
      </c>
      <c r="K680" s="43" t="s">
        <v>263</v>
      </c>
      <c r="L680" s="43" t="s">
        <v>343</v>
      </c>
      <c r="M680" s="43" t="s">
        <v>262</v>
      </c>
      <c r="N680" s="43" t="s">
        <v>1182</v>
      </c>
      <c r="O680" s="43">
        <v>1</v>
      </c>
      <c r="P680" s="43" t="s">
        <v>350</v>
      </c>
      <c r="Q680" s="77">
        <v>3.4594371973082123</v>
      </c>
      <c r="R680" s="77">
        <v>0.36032480301576608</v>
      </c>
      <c r="S680" s="43">
        <v>223</v>
      </c>
      <c r="T680" s="53">
        <v>0.27875</v>
      </c>
      <c r="U680" s="58">
        <f t="shared" si="30"/>
        <v>1</v>
      </c>
      <c r="V680" s="78">
        <f t="shared" si="31"/>
        <v>0.75528894063962715</v>
      </c>
      <c r="W680" s="73" t="str">
        <f t="shared" si="32"/>
        <v>OK</v>
      </c>
    </row>
    <row r="681" spans="1:23">
      <c r="A681" s="42" t="s">
        <v>1017</v>
      </c>
      <c r="B681" s="77">
        <v>75.5</v>
      </c>
      <c r="C681" s="77">
        <v>1.0961538461538463</v>
      </c>
      <c r="D681" s="77">
        <v>0.56730769230769229</v>
      </c>
      <c r="E681" s="77">
        <v>1.2788461538461537</v>
      </c>
      <c r="F681" s="77">
        <v>0.96804134615384618</v>
      </c>
      <c r="G681" s="77">
        <v>0.67115576923076925</v>
      </c>
      <c r="H681" s="77">
        <v>0.50079693377118517</v>
      </c>
      <c r="I681" s="77">
        <v>0.66578111990370759</v>
      </c>
      <c r="J681" s="43">
        <v>1</v>
      </c>
      <c r="K681" s="43" t="s">
        <v>303</v>
      </c>
      <c r="L681" s="43" t="s">
        <v>349</v>
      </c>
      <c r="M681" s="43" t="s">
        <v>306</v>
      </c>
      <c r="N681" s="43" t="s">
        <v>1179</v>
      </c>
      <c r="O681" s="43">
        <v>0</v>
      </c>
      <c r="P681" s="43" t="s">
        <v>344</v>
      </c>
      <c r="Q681" s="77">
        <v>0.65513250011993629</v>
      </c>
      <c r="R681" s="77">
        <v>2.4627272847043473</v>
      </c>
      <c r="S681" s="43">
        <v>346</v>
      </c>
      <c r="T681" s="53">
        <v>0.4325</v>
      </c>
      <c r="U681" s="58">
        <f t="shared" si="30"/>
        <v>1</v>
      </c>
      <c r="V681" s="78">
        <f t="shared" si="31"/>
        <v>0.50730401386045321</v>
      </c>
      <c r="W681" s="73" t="str">
        <f t="shared" si="32"/>
        <v>OK</v>
      </c>
    </row>
    <row r="682" spans="1:23">
      <c r="A682" s="42" t="s">
        <v>1018</v>
      </c>
      <c r="B682" s="77">
        <v>152</v>
      </c>
      <c r="C682" s="77">
        <v>1.5192307692307692</v>
      </c>
      <c r="D682" s="77">
        <v>0.64423076923076927</v>
      </c>
      <c r="E682" s="77">
        <v>1.125</v>
      </c>
      <c r="F682" s="77">
        <v>0.97003461538461544</v>
      </c>
      <c r="G682" s="77">
        <v>0.52949615384615378</v>
      </c>
      <c r="H682" s="77">
        <v>0.8673193750026057</v>
      </c>
      <c r="I682" s="77">
        <v>0.49301202696198931</v>
      </c>
      <c r="J682" s="43">
        <v>1</v>
      </c>
      <c r="K682" s="43" t="s">
        <v>298</v>
      </c>
      <c r="L682" s="43" t="s">
        <v>349</v>
      </c>
      <c r="M682" s="43" t="s">
        <v>299</v>
      </c>
      <c r="N682" s="43" t="s">
        <v>1182</v>
      </c>
      <c r="O682" s="43">
        <v>1</v>
      </c>
      <c r="P682" s="43" t="s">
        <v>350</v>
      </c>
      <c r="Q682" s="77">
        <v>2.4036031635398407</v>
      </c>
      <c r="R682" s="77">
        <v>0.68456933863475411</v>
      </c>
      <c r="S682" s="43">
        <v>223</v>
      </c>
      <c r="T682" s="53">
        <v>0.27875</v>
      </c>
      <c r="U682" s="58">
        <f t="shared" si="30"/>
        <v>0</v>
      </c>
      <c r="V682" s="78">
        <f t="shared" si="31"/>
        <v>0.6558232883782309</v>
      </c>
      <c r="W682" s="73" t="str">
        <f t="shared" si="32"/>
        <v>OK</v>
      </c>
    </row>
    <row r="683" spans="1:23">
      <c r="A683" s="42" t="s">
        <v>1019</v>
      </c>
      <c r="B683" s="77">
        <v>88.5</v>
      </c>
      <c r="C683" s="77">
        <v>0.80769230769230771</v>
      </c>
      <c r="D683" s="77">
        <v>0.40384615384615385</v>
      </c>
      <c r="E683" s="77">
        <v>1.1442307692307692</v>
      </c>
      <c r="F683" s="77">
        <v>0.96567884615384614</v>
      </c>
      <c r="G683" s="77">
        <v>0.54362115384615384</v>
      </c>
      <c r="H683" s="77">
        <v>0.49136237628852569</v>
      </c>
      <c r="I683" s="77">
        <v>0.53916310823816416</v>
      </c>
      <c r="J683" s="43">
        <v>0</v>
      </c>
      <c r="K683" s="43" t="s">
        <v>276</v>
      </c>
      <c r="L683" s="43" t="s">
        <v>353</v>
      </c>
      <c r="M683" s="43" t="s">
        <v>279</v>
      </c>
      <c r="N683" s="43" t="s">
        <v>1181</v>
      </c>
      <c r="O683" s="43">
        <v>0</v>
      </c>
      <c r="P683" s="43" t="s">
        <v>344</v>
      </c>
      <c r="Q683" s="77">
        <v>-0.35862898599544152</v>
      </c>
      <c r="R683" s="77">
        <v>1.2138586372585598</v>
      </c>
      <c r="S683" s="43">
        <v>346</v>
      </c>
      <c r="T683" s="53">
        <v>0.4325</v>
      </c>
      <c r="U683" s="58">
        <f t="shared" si="30"/>
        <v>0</v>
      </c>
      <c r="V683" s="78">
        <f t="shared" si="31"/>
        <v>0.49695671333974734</v>
      </c>
      <c r="W683" s="73" t="str">
        <f t="shared" si="32"/>
        <v>OK</v>
      </c>
    </row>
    <row r="684" spans="1:23">
      <c r="A684" s="42" t="s">
        <v>1020</v>
      </c>
      <c r="B684" s="77">
        <v>102</v>
      </c>
      <c r="C684" s="77">
        <v>0.71153846153846156</v>
      </c>
      <c r="D684" s="77">
        <v>0.29807692307692307</v>
      </c>
      <c r="E684" s="77">
        <v>1.1057692307692308</v>
      </c>
      <c r="F684" s="77">
        <v>0.96943749999999995</v>
      </c>
      <c r="G684" s="77">
        <v>0.19633557692307693</v>
      </c>
      <c r="H684" s="77">
        <v>0.41084496951162974</v>
      </c>
      <c r="I684" s="77">
        <v>0.47462368232138608</v>
      </c>
      <c r="J684" s="43">
        <v>0</v>
      </c>
      <c r="K684" s="43" t="s">
        <v>286</v>
      </c>
      <c r="L684" s="43" t="s">
        <v>346</v>
      </c>
      <c r="M684" s="43" t="s">
        <v>288</v>
      </c>
      <c r="N684" s="43" t="s">
        <v>1181</v>
      </c>
      <c r="O684" s="43">
        <v>0</v>
      </c>
      <c r="P684" s="43" t="s">
        <v>344</v>
      </c>
      <c r="Q684" s="77">
        <v>-0.77906917335428061</v>
      </c>
      <c r="R684" s="77">
        <v>-1.3738197811358022</v>
      </c>
      <c r="S684" s="43">
        <v>346</v>
      </c>
      <c r="T684" s="53">
        <v>0.4325</v>
      </c>
      <c r="U684" s="58">
        <f t="shared" si="30"/>
        <v>0</v>
      </c>
      <c r="V684" s="78">
        <f t="shared" si="31"/>
        <v>0.52818344674588003</v>
      </c>
      <c r="W684" s="73" t="str">
        <f t="shared" si="32"/>
        <v>OK</v>
      </c>
    </row>
    <row r="685" spans="1:23">
      <c r="A685" s="42" t="s">
        <v>1021</v>
      </c>
      <c r="B685" s="77">
        <v>135.5</v>
      </c>
      <c r="C685" s="77">
        <v>0.97115384615384615</v>
      </c>
      <c r="D685" s="77">
        <v>0.46153846153846156</v>
      </c>
      <c r="E685" s="77">
        <v>1.125</v>
      </c>
      <c r="F685" s="77">
        <v>0.97047692307692313</v>
      </c>
      <c r="G685" s="77">
        <v>0.20287788461538461</v>
      </c>
      <c r="H685" s="77">
        <v>0.56573391056608924</v>
      </c>
      <c r="I685" s="77">
        <v>0.60432110054237964</v>
      </c>
      <c r="J685" s="43">
        <v>1</v>
      </c>
      <c r="K685" s="43" t="s">
        <v>286</v>
      </c>
      <c r="L685" s="43" t="s">
        <v>349</v>
      </c>
      <c r="M685" s="43" t="s">
        <v>285</v>
      </c>
      <c r="N685" s="43" t="s">
        <v>1179</v>
      </c>
      <c r="O685" s="43">
        <v>0</v>
      </c>
      <c r="P685" s="43" t="s">
        <v>344</v>
      </c>
      <c r="Q685" s="77">
        <v>0.83605200340920238</v>
      </c>
      <c r="R685" s="77">
        <v>-1.4042754373025881</v>
      </c>
      <c r="S685" s="43">
        <v>346</v>
      </c>
      <c r="T685" s="53">
        <v>0.4325</v>
      </c>
      <c r="U685" s="58">
        <f t="shared" si="30"/>
        <v>1</v>
      </c>
      <c r="V685" s="78">
        <f t="shared" si="31"/>
        <v>0.63515711876360792</v>
      </c>
      <c r="W685" s="73" t="str">
        <f t="shared" si="32"/>
        <v>OK</v>
      </c>
    </row>
    <row r="686" spans="1:23">
      <c r="A686" s="42" t="s">
        <v>1022</v>
      </c>
      <c r="B686" s="77">
        <v>115</v>
      </c>
      <c r="C686" s="77">
        <v>1.125</v>
      </c>
      <c r="D686" s="77">
        <v>0.57692307692307687</v>
      </c>
      <c r="E686" s="77">
        <v>1.0192307692307692</v>
      </c>
      <c r="F686" s="77">
        <v>0.97300384615384616</v>
      </c>
      <c r="G686" s="77">
        <v>0.36523942307692309</v>
      </c>
      <c r="H686" s="77">
        <v>0.67188220027398571</v>
      </c>
      <c r="I686" s="77">
        <v>0.5446384305446067</v>
      </c>
      <c r="J686" s="43">
        <v>1</v>
      </c>
      <c r="K686" s="43" t="s">
        <v>276</v>
      </c>
      <c r="L686" s="43" t="s">
        <v>346</v>
      </c>
      <c r="M686" s="43" t="s">
        <v>278</v>
      </c>
      <c r="N686" s="43" t="s">
        <v>1182</v>
      </c>
      <c r="O686" s="43">
        <v>0</v>
      </c>
      <c r="P686" s="43" t="s">
        <v>344</v>
      </c>
      <c r="Q686" s="77">
        <v>0.9882737744380613</v>
      </c>
      <c r="R686" s="77">
        <v>-0.16091511680773496</v>
      </c>
      <c r="S686" s="43">
        <v>346</v>
      </c>
      <c r="T686" s="53">
        <v>0.4325</v>
      </c>
      <c r="U686" s="58">
        <f t="shared" si="30"/>
        <v>0</v>
      </c>
      <c r="V686" s="78">
        <f t="shared" si="31"/>
        <v>0.62442866351744475</v>
      </c>
      <c r="W686" s="73" t="str">
        <f t="shared" si="32"/>
        <v>OK</v>
      </c>
    </row>
    <row r="687" spans="1:23">
      <c r="A687" s="42" t="s">
        <v>1023</v>
      </c>
      <c r="B687" s="77">
        <v>101.5</v>
      </c>
      <c r="C687" s="77">
        <v>1.0865384615384615</v>
      </c>
      <c r="D687" s="77">
        <v>0.49038461538461536</v>
      </c>
      <c r="E687" s="77">
        <v>0.96153846153846156</v>
      </c>
      <c r="F687" s="77">
        <v>0.97159134615384624</v>
      </c>
      <c r="G687" s="77">
        <v>0.58221442307692306</v>
      </c>
      <c r="H687" s="77">
        <v>0.63845063199379282</v>
      </c>
      <c r="I687" s="77">
        <v>0.42636047368742841</v>
      </c>
      <c r="J687" s="43">
        <v>1</v>
      </c>
      <c r="K687" s="43" t="s">
        <v>281</v>
      </c>
      <c r="L687" s="43" t="s">
        <v>353</v>
      </c>
      <c r="M687" s="43" t="s">
        <v>280</v>
      </c>
      <c r="N687" s="43" t="s">
        <v>1179</v>
      </c>
      <c r="O687" s="43">
        <v>0</v>
      </c>
      <c r="P687" s="43" t="s">
        <v>344</v>
      </c>
      <c r="Q687" s="77">
        <v>0.17512695493383917</v>
      </c>
      <c r="R687" s="77">
        <v>1.2427715173401788</v>
      </c>
      <c r="S687" s="43">
        <v>346</v>
      </c>
      <c r="T687" s="53">
        <v>0.4325</v>
      </c>
      <c r="U687" s="58">
        <f t="shared" si="30"/>
        <v>0</v>
      </c>
      <c r="V687" s="78">
        <f t="shared" si="31"/>
        <v>0.51965732073420456</v>
      </c>
      <c r="W687" s="73" t="str">
        <f t="shared" si="32"/>
        <v>OK</v>
      </c>
    </row>
    <row r="688" spans="1:23">
      <c r="A688" s="42" t="s">
        <v>1024</v>
      </c>
      <c r="B688" s="77">
        <v>68</v>
      </c>
      <c r="C688" s="77">
        <v>0.55769230769230771</v>
      </c>
      <c r="D688" s="77">
        <v>0.20192307692307693</v>
      </c>
      <c r="E688" s="77">
        <v>0.70192307692307687</v>
      </c>
      <c r="F688" s="77">
        <v>0.97004038461538455</v>
      </c>
      <c r="G688" s="77">
        <v>0.57358750000000003</v>
      </c>
      <c r="H688" s="77">
        <v>0.28265857689196328</v>
      </c>
      <c r="I688" s="77">
        <v>0.35544035067282037</v>
      </c>
      <c r="J688" s="43">
        <v>1</v>
      </c>
      <c r="K688" s="43" t="s">
        <v>303</v>
      </c>
      <c r="L688" s="43" t="s">
        <v>346</v>
      </c>
      <c r="M688" s="43" t="s">
        <v>304</v>
      </c>
      <c r="N688" s="43" t="s">
        <v>1180</v>
      </c>
      <c r="O688" s="43">
        <v>2</v>
      </c>
      <c r="P688" s="43" t="s">
        <v>347</v>
      </c>
      <c r="Q688" s="77">
        <v>-2.6402073948092863</v>
      </c>
      <c r="R688" s="77">
        <v>1.1164842930327894</v>
      </c>
      <c r="S688" s="43">
        <v>231</v>
      </c>
      <c r="T688" s="53">
        <v>0.28875000000000001</v>
      </c>
      <c r="U688" s="58">
        <f t="shared" si="30"/>
        <v>0</v>
      </c>
      <c r="V688" s="78">
        <f t="shared" si="31"/>
        <v>0.34043158980322963</v>
      </c>
      <c r="W688" s="73" t="str">
        <f t="shared" si="32"/>
        <v>OK</v>
      </c>
    </row>
    <row r="689" spans="1:23">
      <c r="A689" s="42" t="s">
        <v>1025</v>
      </c>
      <c r="B689" s="77">
        <v>79.5</v>
      </c>
      <c r="C689" s="77">
        <v>0.55769230769230771</v>
      </c>
      <c r="D689" s="77">
        <v>0.25961538461538464</v>
      </c>
      <c r="E689" s="77">
        <v>0.99038461538461542</v>
      </c>
      <c r="F689" s="77">
        <v>0.97306153846153853</v>
      </c>
      <c r="G689" s="77">
        <v>0.40516826923076926</v>
      </c>
      <c r="H689" s="77">
        <v>0.30907083516671663</v>
      </c>
      <c r="I689" s="77">
        <v>0.37949175939341107</v>
      </c>
      <c r="J689" s="43">
        <v>1</v>
      </c>
      <c r="K689" s="43" t="s">
        <v>244</v>
      </c>
      <c r="L689" s="43" t="s">
        <v>353</v>
      </c>
      <c r="M689" s="43" t="s">
        <v>259</v>
      </c>
      <c r="N689" s="43" t="s">
        <v>1180</v>
      </c>
      <c r="O689" s="43">
        <v>2</v>
      </c>
      <c r="P689" s="43" t="s">
        <v>347</v>
      </c>
      <c r="Q689" s="77">
        <v>-1.9035512216164427</v>
      </c>
      <c r="R689" s="77">
        <v>5.6577459516269989E-2</v>
      </c>
      <c r="S689" s="43">
        <v>231</v>
      </c>
      <c r="T689" s="53">
        <v>0.28875000000000001</v>
      </c>
      <c r="U689" s="58">
        <f t="shared" si="30"/>
        <v>0</v>
      </c>
      <c r="V689" s="78">
        <f t="shared" si="31"/>
        <v>0.40163733633535353</v>
      </c>
      <c r="W689" s="73" t="str">
        <f t="shared" si="32"/>
        <v>OK</v>
      </c>
    </row>
    <row r="690" spans="1:23">
      <c r="A690" s="42" t="s">
        <v>1026</v>
      </c>
      <c r="B690" s="77">
        <v>111.5</v>
      </c>
      <c r="C690" s="77">
        <v>0.76923076923076927</v>
      </c>
      <c r="D690" s="77">
        <v>0.39423076923076922</v>
      </c>
      <c r="E690" s="77">
        <v>1.0096153846153846</v>
      </c>
      <c r="F690" s="77">
        <v>0.96712019230769231</v>
      </c>
      <c r="G690" s="77">
        <v>0.22079230769230768</v>
      </c>
      <c r="H690" s="77">
        <v>0.46412341697367565</v>
      </c>
      <c r="I690" s="77">
        <v>0.47125714142202529</v>
      </c>
      <c r="J690" s="43">
        <v>0</v>
      </c>
      <c r="K690" s="43" t="s">
        <v>286</v>
      </c>
      <c r="L690" s="43" t="s">
        <v>349</v>
      </c>
      <c r="M690" s="43" t="s">
        <v>285</v>
      </c>
      <c r="N690" s="43" t="s">
        <v>1181</v>
      </c>
      <c r="O690" s="43">
        <v>0</v>
      </c>
      <c r="P690" s="43" t="s">
        <v>344</v>
      </c>
      <c r="Q690" s="77">
        <v>-0.43708420382597835</v>
      </c>
      <c r="R690" s="77">
        <v>-1.2935902682025733</v>
      </c>
      <c r="S690" s="43">
        <v>346</v>
      </c>
      <c r="T690" s="53">
        <v>0.4325</v>
      </c>
      <c r="U690" s="58">
        <f t="shared" si="30"/>
        <v>0</v>
      </c>
      <c r="V690" s="78">
        <f t="shared" si="31"/>
        <v>0.54503460314168461</v>
      </c>
      <c r="W690" s="73" t="str">
        <f t="shared" si="32"/>
        <v>OK</v>
      </c>
    </row>
    <row r="691" spans="1:23">
      <c r="A691" s="42" t="s">
        <v>1027</v>
      </c>
      <c r="B691" s="77">
        <v>59.5</v>
      </c>
      <c r="C691" s="77">
        <v>0.625</v>
      </c>
      <c r="D691" s="77">
        <v>0.34615384615384615</v>
      </c>
      <c r="E691" s="77">
        <v>1.125</v>
      </c>
      <c r="F691" s="77">
        <v>0.97183269230769231</v>
      </c>
      <c r="G691" s="77">
        <v>0.54538365384615384</v>
      </c>
      <c r="H691" s="77">
        <v>0.23616938397979015</v>
      </c>
      <c r="I691" s="77">
        <v>0.58355821946496123</v>
      </c>
      <c r="J691" s="43">
        <v>1</v>
      </c>
      <c r="K691" s="43" t="s">
        <v>270</v>
      </c>
      <c r="L691" s="43" t="s">
        <v>349</v>
      </c>
      <c r="M691" s="43" t="s">
        <v>271</v>
      </c>
      <c r="N691" s="43" t="s">
        <v>1180</v>
      </c>
      <c r="O691" s="43">
        <v>2</v>
      </c>
      <c r="P691" s="43" t="s">
        <v>347</v>
      </c>
      <c r="Q691" s="77">
        <v>-1.4468566627232002</v>
      </c>
      <c r="R691" s="77">
        <v>1.4658625123470415</v>
      </c>
      <c r="S691" s="43">
        <v>231</v>
      </c>
      <c r="T691" s="53">
        <v>0.28875000000000001</v>
      </c>
      <c r="U691" s="58">
        <f t="shared" si="30"/>
        <v>0</v>
      </c>
      <c r="V691" s="78">
        <f t="shared" si="31"/>
        <v>0.39499777516885548</v>
      </c>
      <c r="W691" s="73" t="str">
        <f t="shared" si="32"/>
        <v>OK</v>
      </c>
    </row>
    <row r="692" spans="1:23">
      <c r="A692" s="42" t="s">
        <v>1028</v>
      </c>
      <c r="B692" s="77">
        <v>129</v>
      </c>
      <c r="C692" s="77">
        <v>1.0673076923076923</v>
      </c>
      <c r="D692" s="77">
        <v>0.38461538461538464</v>
      </c>
      <c r="E692" s="77">
        <v>1.3173076923076923</v>
      </c>
      <c r="F692" s="77">
        <v>0.9701057692307693</v>
      </c>
      <c r="G692" s="77">
        <v>0.52355480769230767</v>
      </c>
      <c r="H692" s="77">
        <v>0.72757003777933404</v>
      </c>
      <c r="I692" s="77">
        <v>0.50765721911483519</v>
      </c>
      <c r="J692" s="43">
        <v>1</v>
      </c>
      <c r="K692" s="43" t="s">
        <v>263</v>
      </c>
      <c r="L692" s="43" t="s">
        <v>346</v>
      </c>
      <c r="M692" s="43" t="s">
        <v>264</v>
      </c>
      <c r="N692" s="43" t="s">
        <v>1182</v>
      </c>
      <c r="O692" s="43">
        <v>0</v>
      </c>
      <c r="P692" s="43" t="s">
        <v>344</v>
      </c>
      <c r="Q692" s="77">
        <v>0.98326534066434867</v>
      </c>
      <c r="R692" s="77">
        <v>0.79054813372579724</v>
      </c>
      <c r="S692" s="43">
        <v>346</v>
      </c>
      <c r="T692" s="53">
        <v>0.4325</v>
      </c>
      <c r="U692" s="58">
        <f t="shared" si="30"/>
        <v>0</v>
      </c>
      <c r="V692" s="78">
        <f t="shared" si="31"/>
        <v>0.59881498081207396</v>
      </c>
      <c r="W692" s="73" t="str">
        <f t="shared" si="32"/>
        <v>OK</v>
      </c>
    </row>
    <row r="693" spans="1:23">
      <c r="A693" s="42" t="s">
        <v>1029</v>
      </c>
      <c r="B693" s="77">
        <v>96.5</v>
      </c>
      <c r="C693" s="77">
        <v>0.75961538461538458</v>
      </c>
      <c r="D693" s="77">
        <v>0.40384615384615385</v>
      </c>
      <c r="E693" s="77">
        <v>1.5192307692307692</v>
      </c>
      <c r="F693" s="77">
        <v>0.96889326923076924</v>
      </c>
      <c r="G693" s="77">
        <v>0.44739615384615389</v>
      </c>
      <c r="H693" s="77">
        <v>0.4783915799898894</v>
      </c>
      <c r="I693" s="77">
        <v>0.64934263422208915</v>
      </c>
      <c r="J693" s="43">
        <v>1</v>
      </c>
      <c r="K693" s="43" t="s">
        <v>263</v>
      </c>
      <c r="L693" s="43" t="s">
        <v>343</v>
      </c>
      <c r="M693" s="43" t="s">
        <v>262</v>
      </c>
      <c r="N693" s="43" t="s">
        <v>1181</v>
      </c>
      <c r="O693" s="43">
        <v>0</v>
      </c>
      <c r="P693" s="43" t="s">
        <v>344</v>
      </c>
      <c r="Q693" s="77">
        <v>0.33069177964805602</v>
      </c>
      <c r="R693" s="77">
        <v>0.75710566015466718</v>
      </c>
      <c r="S693" s="43">
        <v>346</v>
      </c>
      <c r="T693" s="53">
        <v>0.4325</v>
      </c>
      <c r="U693" s="58">
        <f t="shared" si="30"/>
        <v>1</v>
      </c>
      <c r="V693" s="78">
        <f t="shared" si="31"/>
        <v>0.54822996280053848</v>
      </c>
      <c r="W693" s="73" t="str">
        <f t="shared" si="32"/>
        <v>OK</v>
      </c>
    </row>
    <row r="694" spans="1:23">
      <c r="A694" s="42" t="s">
        <v>1030</v>
      </c>
      <c r="B694" s="77">
        <v>153</v>
      </c>
      <c r="C694" s="77">
        <v>1.2115384615384615</v>
      </c>
      <c r="D694" s="77">
        <v>0.67307692307692313</v>
      </c>
      <c r="E694" s="77">
        <v>1.2019230769230769</v>
      </c>
      <c r="F694" s="77">
        <v>0.97075769230769227</v>
      </c>
      <c r="G694" s="77">
        <v>0.43040096153846152</v>
      </c>
      <c r="H694" s="77">
        <v>0.75650872719133633</v>
      </c>
      <c r="I694" s="77">
        <v>0.55789863449692656</v>
      </c>
      <c r="J694" s="43">
        <v>1</v>
      </c>
      <c r="K694" s="43" t="s">
        <v>298</v>
      </c>
      <c r="L694" s="43" t="s">
        <v>346</v>
      </c>
      <c r="M694" s="43" t="s">
        <v>299</v>
      </c>
      <c r="N694" s="43" t="s">
        <v>1182</v>
      </c>
      <c r="O694" s="43">
        <v>1</v>
      </c>
      <c r="P694" s="43" t="s">
        <v>350</v>
      </c>
      <c r="Q694" s="77">
        <v>2.0659783111345518</v>
      </c>
      <c r="R694" s="77">
        <v>7.7265017489982005E-2</v>
      </c>
      <c r="S694" s="43">
        <v>223</v>
      </c>
      <c r="T694" s="53">
        <v>0.27875</v>
      </c>
      <c r="U694" s="58">
        <f t="shared" si="30"/>
        <v>0</v>
      </c>
      <c r="V694" s="78">
        <f t="shared" si="31"/>
        <v>0.650198277200564</v>
      </c>
      <c r="W694" s="73" t="str">
        <f t="shared" si="32"/>
        <v>OK</v>
      </c>
    </row>
    <row r="695" spans="1:23">
      <c r="A695" s="42" t="s">
        <v>1031</v>
      </c>
      <c r="B695" s="77">
        <v>76</v>
      </c>
      <c r="C695" s="77">
        <v>0.50961538461538458</v>
      </c>
      <c r="D695" s="77">
        <v>0.15384615384615385</v>
      </c>
      <c r="E695" s="77">
        <v>0.58653846153846156</v>
      </c>
      <c r="F695" s="77">
        <v>0.97093365384615393</v>
      </c>
      <c r="G695" s="77">
        <v>0.23010865384615384</v>
      </c>
      <c r="H695" s="77">
        <v>0.25399134866423723</v>
      </c>
      <c r="I695" s="77">
        <v>0.18433825864077219</v>
      </c>
      <c r="J695" s="43">
        <v>1</v>
      </c>
      <c r="K695" s="43" t="s">
        <v>286</v>
      </c>
      <c r="L695" s="43" t="s">
        <v>346</v>
      </c>
      <c r="M695" s="43" t="s">
        <v>289</v>
      </c>
      <c r="N695" s="43" t="s">
        <v>1180</v>
      </c>
      <c r="O695" s="43">
        <v>2</v>
      </c>
      <c r="P695" s="43" t="s">
        <v>347</v>
      </c>
      <c r="Q695" s="77">
        <v>-3.1358769228988219</v>
      </c>
      <c r="R695" s="77">
        <v>-1.4963116319846423</v>
      </c>
      <c r="S695" s="43">
        <v>231</v>
      </c>
      <c r="T695" s="53">
        <v>0.28875000000000001</v>
      </c>
      <c r="U695" s="58">
        <f t="shared" si="30"/>
        <v>0</v>
      </c>
      <c r="V695" s="78">
        <f t="shared" si="31"/>
        <v>0.36207042102959996</v>
      </c>
      <c r="W695" s="73" t="str">
        <f t="shared" si="32"/>
        <v>OK</v>
      </c>
    </row>
    <row r="696" spans="1:23">
      <c r="A696" s="42" t="s">
        <v>1032</v>
      </c>
      <c r="B696" s="77">
        <v>96</v>
      </c>
      <c r="C696" s="77">
        <v>0.86538461538461542</v>
      </c>
      <c r="D696" s="77">
        <v>0.46153846153846156</v>
      </c>
      <c r="E696" s="77">
        <v>1.2019230769230769</v>
      </c>
      <c r="F696" s="77">
        <v>0.96866442307692313</v>
      </c>
      <c r="G696" s="77">
        <v>0.45168269230769231</v>
      </c>
      <c r="H696" s="77">
        <v>0.47576299225909729</v>
      </c>
      <c r="I696" s="77">
        <v>0.53701584179420458</v>
      </c>
      <c r="J696" s="43">
        <v>1</v>
      </c>
      <c r="K696" s="43" t="s">
        <v>270</v>
      </c>
      <c r="L696" s="43" t="s">
        <v>349</v>
      </c>
      <c r="M696" s="43" t="s">
        <v>269</v>
      </c>
      <c r="N696" s="43" t="s">
        <v>1181</v>
      </c>
      <c r="O696" s="43">
        <v>0</v>
      </c>
      <c r="P696" s="43" t="s">
        <v>344</v>
      </c>
      <c r="Q696" s="77">
        <v>-1.3012360485158522E-2</v>
      </c>
      <c r="R696" s="77">
        <v>0.58138625547594025</v>
      </c>
      <c r="S696" s="43">
        <v>346</v>
      </c>
      <c r="T696" s="53">
        <v>0.4325</v>
      </c>
      <c r="U696" s="58">
        <f t="shared" si="30"/>
        <v>0</v>
      </c>
      <c r="V696" s="78">
        <f t="shared" si="31"/>
        <v>0.51227742597793202</v>
      </c>
      <c r="W696" s="73" t="str">
        <f t="shared" si="32"/>
        <v>OK</v>
      </c>
    </row>
    <row r="697" spans="1:23">
      <c r="A697" s="42" t="s">
        <v>1033</v>
      </c>
      <c r="B697" s="77">
        <v>170.5</v>
      </c>
      <c r="C697" s="77">
        <v>1.1153846153846154</v>
      </c>
      <c r="D697" s="77">
        <v>0.61538461538461542</v>
      </c>
      <c r="E697" s="77">
        <v>1.125</v>
      </c>
      <c r="F697" s="77">
        <v>0.97379855769230761</v>
      </c>
      <c r="G697" s="77">
        <v>0.35282500000000006</v>
      </c>
      <c r="H697" s="77">
        <v>0.81796526683806992</v>
      </c>
      <c r="I697" s="77">
        <v>0.5913089750725099</v>
      </c>
      <c r="J697" s="43">
        <v>0</v>
      </c>
      <c r="K697" s="43" t="s">
        <v>281</v>
      </c>
      <c r="L697" s="43" t="s">
        <v>349</v>
      </c>
      <c r="M697" s="43" t="s">
        <v>280</v>
      </c>
      <c r="N697" s="43" t="s">
        <v>1182</v>
      </c>
      <c r="O697" s="43">
        <v>1</v>
      </c>
      <c r="P697" s="43" t="s">
        <v>350</v>
      </c>
      <c r="Q697" s="77">
        <v>2.0980464608545475</v>
      </c>
      <c r="R697" s="77">
        <v>-0.63711371613916357</v>
      </c>
      <c r="S697" s="43">
        <v>223</v>
      </c>
      <c r="T697" s="53">
        <v>0.27875</v>
      </c>
      <c r="U697" s="58">
        <f t="shared" si="30"/>
        <v>0</v>
      </c>
      <c r="V697" s="78">
        <f t="shared" si="31"/>
        <v>0.70727081259888436</v>
      </c>
      <c r="W697" s="73" t="str">
        <f t="shared" si="32"/>
        <v>CONSENT LIMIT</v>
      </c>
    </row>
    <row r="698" spans="1:23">
      <c r="A698" s="42" t="s">
        <v>1034</v>
      </c>
      <c r="B698" s="77">
        <v>108.5</v>
      </c>
      <c r="C698" s="77">
        <v>0.74038461538461542</v>
      </c>
      <c r="D698" s="77">
        <v>0.28846153846153844</v>
      </c>
      <c r="E698" s="77">
        <v>0.86538461538461542</v>
      </c>
      <c r="F698" s="77">
        <v>0.97388750000000002</v>
      </c>
      <c r="G698" s="77">
        <v>0.49275576923076925</v>
      </c>
      <c r="H698" s="77">
        <v>0.47480849771892641</v>
      </c>
      <c r="I698" s="77">
        <v>0.3359553594568423</v>
      </c>
      <c r="J698" s="43">
        <v>1</v>
      </c>
      <c r="K698" s="43" t="s">
        <v>281</v>
      </c>
      <c r="L698" s="43" t="s">
        <v>346</v>
      </c>
      <c r="M698" s="43" t="s">
        <v>280</v>
      </c>
      <c r="N698" s="43" t="s">
        <v>1181</v>
      </c>
      <c r="O698" s="43">
        <v>0</v>
      </c>
      <c r="P698" s="43" t="s">
        <v>344</v>
      </c>
      <c r="Q698" s="77">
        <v>-1.2467280666323335</v>
      </c>
      <c r="R698" s="77">
        <v>0.32498132767436988</v>
      </c>
      <c r="S698" s="43">
        <v>346</v>
      </c>
      <c r="T698" s="53">
        <v>0.4325</v>
      </c>
      <c r="U698" s="58">
        <f t="shared" si="30"/>
        <v>0</v>
      </c>
      <c r="V698" s="78">
        <f t="shared" si="31"/>
        <v>0.44126148950287725</v>
      </c>
      <c r="W698" s="73" t="str">
        <f t="shared" si="32"/>
        <v>OK</v>
      </c>
    </row>
    <row r="699" spans="1:23">
      <c r="A699" s="42" t="s">
        <v>1035</v>
      </c>
      <c r="B699" s="77">
        <v>124.5</v>
      </c>
      <c r="C699" s="77">
        <v>1.1346153846153846</v>
      </c>
      <c r="D699" s="77">
        <v>0.60576923076923073</v>
      </c>
      <c r="E699" s="77">
        <v>1.3557692307692308</v>
      </c>
      <c r="F699" s="77">
        <v>0.97146250000000001</v>
      </c>
      <c r="G699" s="77">
        <v>0.37577499999999997</v>
      </c>
      <c r="H699" s="77">
        <v>0.66705764675643953</v>
      </c>
      <c r="I699" s="77">
        <v>0.67998420812557914</v>
      </c>
      <c r="J699" s="43">
        <v>1</v>
      </c>
      <c r="K699" s="43" t="s">
        <v>266</v>
      </c>
      <c r="L699" s="43" t="s">
        <v>343</v>
      </c>
      <c r="M699" s="43" t="s">
        <v>267</v>
      </c>
      <c r="N699" s="43" t="s">
        <v>1179</v>
      </c>
      <c r="O699" s="43">
        <v>1</v>
      </c>
      <c r="P699" s="43" t="s">
        <v>350</v>
      </c>
      <c r="Q699" s="77">
        <v>1.8156769142407234</v>
      </c>
      <c r="R699" s="77">
        <v>0.10978859994649676</v>
      </c>
      <c r="S699" s="43">
        <v>223</v>
      </c>
      <c r="T699" s="53">
        <v>0.27875</v>
      </c>
      <c r="U699" s="58">
        <f t="shared" si="30"/>
        <v>1</v>
      </c>
      <c r="V699" s="78">
        <f t="shared" si="31"/>
        <v>0.66022745347807155</v>
      </c>
      <c r="W699" s="73" t="str">
        <f t="shared" si="32"/>
        <v>OK</v>
      </c>
    </row>
    <row r="700" spans="1:23">
      <c r="A700" s="42" t="s">
        <v>1036</v>
      </c>
      <c r="B700" s="77">
        <v>133</v>
      </c>
      <c r="C700" s="77">
        <v>1.3846153846153846</v>
      </c>
      <c r="D700" s="77">
        <v>0.67307692307692313</v>
      </c>
      <c r="E700" s="77">
        <v>1.375</v>
      </c>
      <c r="F700" s="77">
        <v>0.96838173076923084</v>
      </c>
      <c r="G700" s="77">
        <v>0.48742403846153848</v>
      </c>
      <c r="H700" s="77">
        <v>0.73552454298126246</v>
      </c>
      <c r="I700" s="77">
        <v>0.6704792028191966</v>
      </c>
      <c r="J700" s="43">
        <v>0</v>
      </c>
      <c r="K700" s="43" t="s">
        <v>308</v>
      </c>
      <c r="L700" s="43" t="s">
        <v>349</v>
      </c>
      <c r="M700" s="43" t="s">
        <v>310</v>
      </c>
      <c r="N700" s="43" t="s">
        <v>1182</v>
      </c>
      <c r="O700" s="43">
        <v>1</v>
      </c>
      <c r="P700" s="43" t="s">
        <v>350</v>
      </c>
      <c r="Q700" s="77">
        <v>2.4971385349077369</v>
      </c>
      <c r="R700" s="77">
        <v>0.83970805328779363</v>
      </c>
      <c r="S700" s="43">
        <v>223</v>
      </c>
      <c r="T700" s="53">
        <v>0.27875</v>
      </c>
      <c r="U700" s="58">
        <f t="shared" si="30"/>
        <v>0</v>
      </c>
      <c r="V700" s="78">
        <f t="shared" si="31"/>
        <v>0.66027379557194243</v>
      </c>
      <c r="W700" s="73" t="str">
        <f t="shared" si="32"/>
        <v>CONSENT LIMIT</v>
      </c>
    </row>
    <row r="701" spans="1:23">
      <c r="A701" s="42" t="s">
        <v>1037</v>
      </c>
      <c r="B701" s="77">
        <v>90.5</v>
      </c>
      <c r="C701" s="77">
        <v>0.5</v>
      </c>
      <c r="D701" s="77">
        <v>0.14423076923076922</v>
      </c>
      <c r="E701" s="77">
        <v>0.76923076923076927</v>
      </c>
      <c r="F701" s="77">
        <v>0.97119807692307691</v>
      </c>
      <c r="G701" s="77">
        <v>0.4034144230769231</v>
      </c>
      <c r="H701" s="77">
        <v>0.24275042025487423</v>
      </c>
      <c r="I701" s="77">
        <v>0.31760033705193436</v>
      </c>
      <c r="J701" s="43">
        <v>1</v>
      </c>
      <c r="K701" s="43" t="s">
        <v>281</v>
      </c>
      <c r="L701" s="43" t="s">
        <v>346</v>
      </c>
      <c r="M701" s="43" t="s">
        <v>284</v>
      </c>
      <c r="N701" s="43" t="s">
        <v>1180</v>
      </c>
      <c r="O701" s="43">
        <v>2</v>
      </c>
      <c r="P701" s="43" t="s">
        <v>347</v>
      </c>
      <c r="Q701" s="77">
        <v>-2.6269224110068845</v>
      </c>
      <c r="R701" s="77">
        <v>-0.2668638632076557</v>
      </c>
      <c r="S701" s="43">
        <v>231</v>
      </c>
      <c r="T701" s="53">
        <v>0.28875000000000001</v>
      </c>
      <c r="U701" s="58">
        <f t="shared" si="30"/>
        <v>0</v>
      </c>
      <c r="V701" s="78">
        <f t="shared" si="31"/>
        <v>0.35366418446104297</v>
      </c>
      <c r="W701" s="73" t="str">
        <f t="shared" si="32"/>
        <v>OK</v>
      </c>
    </row>
    <row r="702" spans="1:23">
      <c r="A702" s="42" t="s">
        <v>1038</v>
      </c>
      <c r="B702" s="77">
        <v>100</v>
      </c>
      <c r="C702" s="77">
        <v>0.91346153846153844</v>
      </c>
      <c r="D702" s="77">
        <v>0.44230769230769229</v>
      </c>
      <c r="E702" s="77">
        <v>1.0865384615384615</v>
      </c>
      <c r="F702" s="77">
        <v>0.97613942307692314</v>
      </c>
      <c r="G702" s="77">
        <v>0.49319711538461536</v>
      </c>
      <c r="H702" s="77">
        <v>0.51767981785404305</v>
      </c>
      <c r="I702" s="77">
        <v>0.44008996581187043</v>
      </c>
      <c r="J702" s="43">
        <v>1</v>
      </c>
      <c r="K702" s="43" t="s">
        <v>303</v>
      </c>
      <c r="L702" s="43" t="s">
        <v>349</v>
      </c>
      <c r="M702" s="43" t="s">
        <v>304</v>
      </c>
      <c r="N702" s="43" t="s">
        <v>1179</v>
      </c>
      <c r="O702" s="43">
        <v>0</v>
      </c>
      <c r="P702" s="43" t="s">
        <v>344</v>
      </c>
      <c r="Q702" s="77">
        <v>-0.20964066127024633</v>
      </c>
      <c r="R702" s="77">
        <v>0.68281241674551918</v>
      </c>
      <c r="S702" s="43">
        <v>346</v>
      </c>
      <c r="T702" s="53">
        <v>0.4325</v>
      </c>
      <c r="U702" s="58">
        <f t="shared" si="30"/>
        <v>0</v>
      </c>
      <c r="V702" s="78">
        <f t="shared" si="31"/>
        <v>0.49168362893172662</v>
      </c>
      <c r="W702" s="73" t="str">
        <f t="shared" si="32"/>
        <v>OK</v>
      </c>
    </row>
    <row r="703" spans="1:23">
      <c r="A703" s="42" t="s">
        <v>1039</v>
      </c>
      <c r="B703" s="77">
        <v>104</v>
      </c>
      <c r="C703" s="77">
        <v>0.97115384615384615</v>
      </c>
      <c r="D703" s="77">
        <v>0.35576923076923078</v>
      </c>
      <c r="E703" s="77">
        <v>0.97115384615384615</v>
      </c>
      <c r="F703" s="77">
        <v>0.96679519230769229</v>
      </c>
      <c r="G703" s="77">
        <v>0.45954230769230769</v>
      </c>
      <c r="H703" s="77">
        <v>0.59306173633498116</v>
      </c>
      <c r="I703" s="77">
        <v>0.40127009728120278</v>
      </c>
      <c r="J703" s="43">
        <v>0</v>
      </c>
      <c r="K703" s="43" t="s">
        <v>298</v>
      </c>
      <c r="L703" s="43" t="s">
        <v>369</v>
      </c>
      <c r="M703" s="43" t="s">
        <v>299</v>
      </c>
      <c r="N703" s="43" t="s">
        <v>1179</v>
      </c>
      <c r="O703" s="43">
        <v>0</v>
      </c>
      <c r="P703" s="43" t="s">
        <v>344</v>
      </c>
      <c r="Q703" s="77">
        <v>-0.32119668517359629</v>
      </c>
      <c r="R703" s="77">
        <v>0.30805409416180363</v>
      </c>
      <c r="S703" s="43">
        <v>346</v>
      </c>
      <c r="T703" s="53">
        <v>0.4325</v>
      </c>
      <c r="U703" s="58">
        <f t="shared" si="30"/>
        <v>0</v>
      </c>
      <c r="V703" s="78">
        <f t="shared" si="31"/>
        <v>0.52237323361202548</v>
      </c>
      <c r="W703" s="73" t="str">
        <f t="shared" si="32"/>
        <v>OK</v>
      </c>
    </row>
    <row r="704" spans="1:23">
      <c r="A704" s="42" t="s">
        <v>1040</v>
      </c>
      <c r="B704" s="77">
        <v>65.5</v>
      </c>
      <c r="C704" s="77">
        <v>0.61538461538461542</v>
      </c>
      <c r="D704" s="77">
        <v>0.36538461538461536</v>
      </c>
      <c r="E704" s="77">
        <v>1.4134615384615385</v>
      </c>
      <c r="F704" s="77">
        <v>0.96958269230769234</v>
      </c>
      <c r="G704" s="77">
        <v>0.56545961538461542</v>
      </c>
      <c r="H704" s="77">
        <v>0.23337233465001173</v>
      </c>
      <c r="I704" s="77">
        <v>0.67398787707418439</v>
      </c>
      <c r="J704" s="43">
        <v>1</v>
      </c>
      <c r="K704" s="43" t="s">
        <v>281</v>
      </c>
      <c r="L704" s="43" t="s">
        <v>346</v>
      </c>
      <c r="M704" s="43" t="s">
        <v>282</v>
      </c>
      <c r="N704" s="43" t="s">
        <v>1180</v>
      </c>
      <c r="O704" s="43">
        <v>0</v>
      </c>
      <c r="P704" s="43" t="s">
        <v>344</v>
      </c>
      <c r="Q704" s="77">
        <v>-0.84886783688119571</v>
      </c>
      <c r="R704" s="77">
        <v>1.7639069020176485</v>
      </c>
      <c r="S704" s="43">
        <v>346</v>
      </c>
      <c r="T704" s="53">
        <v>0.4325</v>
      </c>
      <c r="U704" s="58">
        <f t="shared" si="30"/>
        <v>1</v>
      </c>
      <c r="V704" s="78">
        <f t="shared" si="31"/>
        <v>0.41584900986860673</v>
      </c>
      <c r="W704" s="73" t="str">
        <f t="shared" si="32"/>
        <v>OK</v>
      </c>
    </row>
    <row r="705" spans="1:23">
      <c r="A705" s="42" t="s">
        <v>1041</v>
      </c>
      <c r="B705" s="77">
        <v>116</v>
      </c>
      <c r="C705" s="77">
        <v>0.76923076923076927</v>
      </c>
      <c r="D705" s="77">
        <v>0.25</v>
      </c>
      <c r="E705" s="77">
        <v>0.66346153846153844</v>
      </c>
      <c r="F705" s="77">
        <v>0.96487884615384611</v>
      </c>
      <c r="G705" s="77">
        <v>0.30034807692307691</v>
      </c>
      <c r="H705" s="77">
        <v>0.5040963738155263</v>
      </c>
      <c r="I705" s="77">
        <v>0.31643763204148168</v>
      </c>
      <c r="J705" s="43">
        <v>1</v>
      </c>
      <c r="K705" s="43" t="s">
        <v>244</v>
      </c>
      <c r="L705" s="43" t="s">
        <v>349</v>
      </c>
      <c r="M705" s="43" t="s">
        <v>259</v>
      </c>
      <c r="N705" s="43" t="s">
        <v>1179</v>
      </c>
      <c r="O705" s="43">
        <v>2</v>
      </c>
      <c r="P705" s="43" t="s">
        <v>347</v>
      </c>
      <c r="Q705" s="77">
        <v>-1.3628915170302347</v>
      </c>
      <c r="R705" s="77">
        <v>-1.1535122631048884</v>
      </c>
      <c r="S705" s="43">
        <v>231</v>
      </c>
      <c r="T705" s="53">
        <v>0.28875000000000001</v>
      </c>
      <c r="U705" s="58">
        <f t="shared" si="30"/>
        <v>0</v>
      </c>
      <c r="V705" s="78">
        <f t="shared" si="31"/>
        <v>0.49668763859866211</v>
      </c>
      <c r="W705" s="73" t="str">
        <f t="shared" si="32"/>
        <v>OK</v>
      </c>
    </row>
    <row r="706" spans="1:23">
      <c r="A706" s="42" t="s">
        <v>1042</v>
      </c>
      <c r="B706" s="77">
        <v>129.5</v>
      </c>
      <c r="C706" s="77">
        <v>1.0769230769230769</v>
      </c>
      <c r="D706" s="77">
        <v>0.61538461538461542</v>
      </c>
      <c r="E706" s="77">
        <v>1.5</v>
      </c>
      <c r="F706" s="77">
        <v>0.97058653846153853</v>
      </c>
      <c r="G706" s="77">
        <v>0.3119038461538462</v>
      </c>
      <c r="H706" s="77">
        <v>0.6004626552919885</v>
      </c>
      <c r="I706" s="77">
        <v>0.8066963995521399</v>
      </c>
      <c r="J706" s="43">
        <v>1</v>
      </c>
      <c r="K706" s="43" t="s">
        <v>276</v>
      </c>
      <c r="L706" s="43" t="s">
        <v>353</v>
      </c>
      <c r="M706" s="43" t="s">
        <v>279</v>
      </c>
      <c r="N706" s="43" t="s">
        <v>1179</v>
      </c>
      <c r="O706" s="43">
        <v>1</v>
      </c>
      <c r="P706" s="43" t="s">
        <v>350</v>
      </c>
      <c r="Q706" s="77">
        <v>2.1232118558961575</v>
      </c>
      <c r="R706" s="77">
        <v>-0.18949454335142507</v>
      </c>
      <c r="S706" s="43">
        <v>223</v>
      </c>
      <c r="T706" s="53">
        <v>0.27875</v>
      </c>
      <c r="U706" s="58">
        <f t="shared" si="30"/>
        <v>1</v>
      </c>
      <c r="V706" s="78">
        <f t="shared" si="31"/>
        <v>0.68424115320857526</v>
      </c>
      <c r="W706" s="73" t="str">
        <f t="shared" si="32"/>
        <v>OK</v>
      </c>
    </row>
    <row r="707" spans="1:23">
      <c r="A707" s="42" t="s">
        <v>1043</v>
      </c>
      <c r="B707" s="77">
        <v>71</v>
      </c>
      <c r="C707" s="77">
        <v>0.70192307692307687</v>
      </c>
      <c r="D707" s="77">
        <v>0.22115384615384615</v>
      </c>
      <c r="E707" s="77">
        <v>0.95192307692307687</v>
      </c>
      <c r="F707" s="77">
        <v>0.97170769230769227</v>
      </c>
      <c r="G707" s="77">
        <v>0.38560769230769232</v>
      </c>
      <c r="H707" s="77">
        <v>0.35561003709335837</v>
      </c>
      <c r="I707" s="77">
        <v>0.45258180306033241</v>
      </c>
      <c r="J707" s="43">
        <v>1</v>
      </c>
      <c r="K707" s="43" t="s">
        <v>244</v>
      </c>
      <c r="L707" s="43" t="s">
        <v>349</v>
      </c>
      <c r="M707" s="43" t="s">
        <v>259</v>
      </c>
      <c r="N707" s="43" t="s">
        <v>1181</v>
      </c>
      <c r="O707" s="43">
        <v>2</v>
      </c>
      <c r="P707" s="43" t="s">
        <v>347</v>
      </c>
      <c r="Q707" s="77">
        <v>-1.6570021112197566</v>
      </c>
      <c r="R707" s="77">
        <v>5.4594096493465971E-2</v>
      </c>
      <c r="S707" s="43">
        <v>231</v>
      </c>
      <c r="T707" s="53">
        <v>0.28875000000000001</v>
      </c>
      <c r="U707" s="58">
        <f t="shared" si="30"/>
        <v>0</v>
      </c>
      <c r="V707" s="78">
        <f t="shared" si="31"/>
        <v>0.44939713453318786</v>
      </c>
      <c r="W707" s="73" t="str">
        <f t="shared" si="32"/>
        <v>OK</v>
      </c>
    </row>
    <row r="708" spans="1:23">
      <c r="A708" s="42" t="s">
        <v>1044</v>
      </c>
      <c r="B708" s="77">
        <v>112.5</v>
      </c>
      <c r="C708" s="77">
        <v>1.0961538461538463</v>
      </c>
      <c r="D708" s="77">
        <v>0.51923076923076927</v>
      </c>
      <c r="E708" s="77">
        <v>1.25</v>
      </c>
      <c r="F708" s="77">
        <v>0.96957403846153845</v>
      </c>
      <c r="G708" s="77">
        <v>0.43008365384615382</v>
      </c>
      <c r="H708" s="77">
        <v>0.56251635203274652</v>
      </c>
      <c r="I708" s="77">
        <v>0.5995470534120555</v>
      </c>
      <c r="J708" s="43">
        <v>1</v>
      </c>
      <c r="K708" s="43" t="s">
        <v>266</v>
      </c>
      <c r="L708" s="43" t="s">
        <v>343</v>
      </c>
      <c r="M708" s="43" t="s">
        <v>265</v>
      </c>
      <c r="N708" s="43" t="s">
        <v>1179</v>
      </c>
      <c r="O708" s="43">
        <v>0</v>
      </c>
      <c r="P708" s="43" t="s">
        <v>344</v>
      </c>
      <c r="Q708" s="77">
        <v>0.96147597658319472</v>
      </c>
      <c r="R708" s="77">
        <v>0.41797370032616621</v>
      </c>
      <c r="S708" s="43">
        <v>346</v>
      </c>
      <c r="T708" s="53">
        <v>0.4325</v>
      </c>
      <c r="U708" s="58">
        <f t="shared" si="30"/>
        <v>0</v>
      </c>
      <c r="V708" s="78">
        <f t="shared" si="31"/>
        <v>0.57547556097681418</v>
      </c>
      <c r="W708" s="73" t="str">
        <f t="shared" si="32"/>
        <v>OK</v>
      </c>
    </row>
    <row r="709" spans="1:23">
      <c r="A709" s="42" t="s">
        <v>1045</v>
      </c>
      <c r="B709" s="77">
        <v>73.5</v>
      </c>
      <c r="C709" s="77">
        <v>0.80769230769230771</v>
      </c>
      <c r="D709" s="77">
        <v>0.26923076923076922</v>
      </c>
      <c r="E709" s="77">
        <v>1.0096153846153846</v>
      </c>
      <c r="F709" s="77">
        <v>0.96915769230769233</v>
      </c>
      <c r="G709" s="77">
        <v>0.67438557692307688</v>
      </c>
      <c r="H709" s="77">
        <v>0.38564577064945876</v>
      </c>
      <c r="I709" s="77">
        <v>0.33845719247719969</v>
      </c>
      <c r="J709" s="43">
        <v>1</v>
      </c>
      <c r="K709" s="43" t="s">
        <v>281</v>
      </c>
      <c r="L709" s="43" t="s">
        <v>353</v>
      </c>
      <c r="M709" s="43" t="s">
        <v>283</v>
      </c>
      <c r="N709" s="43" t="s">
        <v>1181</v>
      </c>
      <c r="O709" s="43">
        <v>2</v>
      </c>
      <c r="P709" s="43" t="s">
        <v>347</v>
      </c>
      <c r="Q709" s="77">
        <v>-1.5874221899100365</v>
      </c>
      <c r="R709" s="77">
        <v>1.9237147429924306</v>
      </c>
      <c r="S709" s="43">
        <v>231</v>
      </c>
      <c r="T709" s="53">
        <v>0.28875000000000001</v>
      </c>
      <c r="U709" s="58">
        <f t="shared" si="30"/>
        <v>0</v>
      </c>
      <c r="V709" s="78">
        <f t="shared" si="31"/>
        <v>0.35648136030464711</v>
      </c>
      <c r="W709" s="73" t="str">
        <f t="shared" si="32"/>
        <v>OK</v>
      </c>
    </row>
    <row r="710" spans="1:23">
      <c r="A710" s="42" t="s">
        <v>1046</v>
      </c>
      <c r="B710" s="77">
        <v>119</v>
      </c>
      <c r="C710" s="77">
        <v>0.83653846153846156</v>
      </c>
      <c r="D710" s="77">
        <v>0.47115384615384615</v>
      </c>
      <c r="E710" s="77">
        <v>1.3942307692307692</v>
      </c>
      <c r="F710" s="77">
        <v>0.96820769230769232</v>
      </c>
      <c r="G710" s="77">
        <v>0.12994326923076924</v>
      </c>
      <c r="H710" s="77">
        <v>0.35485198778274568</v>
      </c>
      <c r="I710" s="77">
        <v>0.66684253305923025</v>
      </c>
      <c r="J710" s="43">
        <v>1</v>
      </c>
      <c r="K710" s="43" t="s">
        <v>286</v>
      </c>
      <c r="L710" s="43" t="s">
        <v>349</v>
      </c>
      <c r="M710" s="43" t="s">
        <v>288</v>
      </c>
      <c r="N710" s="43" t="s">
        <v>1181</v>
      </c>
      <c r="O710" s="43">
        <v>0</v>
      </c>
      <c r="P710" s="43" t="s">
        <v>344</v>
      </c>
      <c r="Q710" s="77">
        <v>0.5720422796153285</v>
      </c>
      <c r="R710" s="77">
        <v>-1.5876107810892965</v>
      </c>
      <c r="S710" s="43">
        <v>346</v>
      </c>
      <c r="T710" s="53">
        <v>0.4325</v>
      </c>
      <c r="U710" s="58">
        <f t="shared" si="30"/>
        <v>1</v>
      </c>
      <c r="V710" s="78">
        <f t="shared" si="31"/>
        <v>0.57725033711231233</v>
      </c>
      <c r="W710" s="73" t="str">
        <f t="shared" si="32"/>
        <v>OK</v>
      </c>
    </row>
    <row r="711" spans="1:23">
      <c r="A711" s="42" t="s">
        <v>1047</v>
      </c>
      <c r="B711" s="77">
        <v>79.5</v>
      </c>
      <c r="C711" s="77">
        <v>0.57692307692307687</v>
      </c>
      <c r="D711" s="77">
        <v>0.25</v>
      </c>
      <c r="E711" s="77">
        <v>0.88461538461538458</v>
      </c>
      <c r="F711" s="77">
        <v>0.97200192307692312</v>
      </c>
      <c r="G711" s="77">
        <v>0.32820096153846151</v>
      </c>
      <c r="H711" s="77">
        <v>0.27348395511268142</v>
      </c>
      <c r="I711" s="77">
        <v>0.31948005089948267</v>
      </c>
      <c r="J711" s="43">
        <v>1</v>
      </c>
      <c r="K711" s="43" t="s">
        <v>244</v>
      </c>
      <c r="L711" s="43" t="s">
        <v>353</v>
      </c>
      <c r="M711" s="43" t="s">
        <v>260</v>
      </c>
      <c r="N711" s="43" t="s">
        <v>1180</v>
      </c>
      <c r="O711" s="43">
        <v>2</v>
      </c>
      <c r="P711" s="43" t="s">
        <v>347</v>
      </c>
      <c r="Q711" s="77">
        <v>-2.1796475316347204</v>
      </c>
      <c r="R711" s="77">
        <v>-0.56565311711611743</v>
      </c>
      <c r="S711" s="43">
        <v>231</v>
      </c>
      <c r="T711" s="53">
        <v>0.28875000000000001</v>
      </c>
      <c r="U711" s="58">
        <f t="shared" si="30"/>
        <v>0</v>
      </c>
      <c r="V711" s="78">
        <f t="shared" si="31"/>
        <v>0.38686155468593608</v>
      </c>
      <c r="W711" s="73" t="str">
        <f t="shared" si="32"/>
        <v>OK</v>
      </c>
    </row>
    <row r="712" spans="1:23">
      <c r="A712" s="42" t="s">
        <v>1048</v>
      </c>
      <c r="B712" s="77">
        <v>105</v>
      </c>
      <c r="C712" s="77">
        <v>1.0096153846153846</v>
      </c>
      <c r="D712" s="77">
        <v>0.42307692307692307</v>
      </c>
      <c r="E712" s="77">
        <v>1.1442307692307692</v>
      </c>
      <c r="F712" s="77">
        <v>0.9659740384615384</v>
      </c>
      <c r="G712" s="77">
        <v>0.34961346153846151</v>
      </c>
      <c r="H712" s="77">
        <v>0.50238234764666978</v>
      </c>
      <c r="I712" s="77">
        <v>0.51785362814130664</v>
      </c>
      <c r="J712" s="43">
        <v>1</v>
      </c>
      <c r="K712" s="43" t="s">
        <v>312</v>
      </c>
      <c r="L712" s="43" t="s">
        <v>343</v>
      </c>
      <c r="M712" s="43" t="s">
        <v>314</v>
      </c>
      <c r="N712" s="43" t="s">
        <v>1179</v>
      </c>
      <c r="O712" s="43">
        <v>0</v>
      </c>
      <c r="P712" s="43" t="s">
        <v>344</v>
      </c>
      <c r="Q712" s="77">
        <v>0.19206324602315178</v>
      </c>
      <c r="R712" s="77">
        <v>-0.22760492337597418</v>
      </c>
      <c r="S712" s="43">
        <v>346</v>
      </c>
      <c r="T712" s="53">
        <v>0.4325</v>
      </c>
      <c r="U712" s="58">
        <f t="shared" si="30"/>
        <v>0</v>
      </c>
      <c r="V712" s="78">
        <f t="shared" si="31"/>
        <v>0.54402477949877803</v>
      </c>
      <c r="W712" s="73" t="str">
        <f t="shared" si="32"/>
        <v>OK</v>
      </c>
    </row>
    <row r="713" spans="1:23">
      <c r="A713" s="42" t="s">
        <v>1049</v>
      </c>
      <c r="B713" s="77">
        <v>93</v>
      </c>
      <c r="C713" s="77">
        <v>0.90384615384615385</v>
      </c>
      <c r="D713" s="77">
        <v>0.23076923076923078</v>
      </c>
      <c r="E713" s="77">
        <v>0.67307692307692313</v>
      </c>
      <c r="F713" s="77">
        <v>0.96948365384615387</v>
      </c>
      <c r="G713" s="77">
        <v>0.53067403846153849</v>
      </c>
      <c r="H713" s="77">
        <v>0.58562326038838819</v>
      </c>
      <c r="I713" s="77">
        <v>0.16982947082428074</v>
      </c>
      <c r="J713" s="43">
        <v>1</v>
      </c>
      <c r="K713" s="43" t="s">
        <v>303</v>
      </c>
      <c r="L713" s="43" t="s">
        <v>343</v>
      </c>
      <c r="M713" s="43" t="s">
        <v>302</v>
      </c>
      <c r="N713" s="43" t="s">
        <v>1179</v>
      </c>
      <c r="O713" s="43">
        <v>2</v>
      </c>
      <c r="P713" s="43" t="s">
        <v>347</v>
      </c>
      <c r="Q713" s="77">
        <v>-1.6415751651411821</v>
      </c>
      <c r="R713" s="77">
        <v>0.48180489198940274</v>
      </c>
      <c r="S713" s="43">
        <v>231</v>
      </c>
      <c r="T713" s="53">
        <v>0.28875000000000001</v>
      </c>
      <c r="U713" s="58">
        <f t="shared" si="30"/>
        <v>0</v>
      </c>
      <c r="V713" s="78">
        <f t="shared" si="31"/>
        <v>0.43181079880667428</v>
      </c>
      <c r="W713" s="73" t="str">
        <f t="shared" si="32"/>
        <v>OK</v>
      </c>
    </row>
    <row r="714" spans="1:23">
      <c r="A714" s="42" t="s">
        <v>1050</v>
      </c>
      <c r="B714" s="77">
        <v>77.5</v>
      </c>
      <c r="C714" s="77">
        <v>0.57692307692307687</v>
      </c>
      <c r="D714" s="77">
        <v>0.21153846153846154</v>
      </c>
      <c r="E714" s="77">
        <v>0.64423076923076927</v>
      </c>
      <c r="F714" s="77">
        <v>0.97536250000000002</v>
      </c>
      <c r="G714" s="77">
        <v>0.49161442307692305</v>
      </c>
      <c r="H714" s="77">
        <v>0.29600735116547094</v>
      </c>
      <c r="I714" s="77">
        <v>0.21886640825441858</v>
      </c>
      <c r="J714" s="43">
        <v>1</v>
      </c>
      <c r="K714" s="43" t="s">
        <v>308</v>
      </c>
      <c r="L714" s="43" t="s">
        <v>353</v>
      </c>
      <c r="M714" s="43" t="s">
        <v>310</v>
      </c>
      <c r="N714" s="43" t="s">
        <v>1180</v>
      </c>
      <c r="O714" s="43">
        <v>2</v>
      </c>
      <c r="P714" s="43" t="s">
        <v>347</v>
      </c>
      <c r="Q714" s="77">
        <v>-2.78476169891578</v>
      </c>
      <c r="R714" s="77">
        <v>0.33561436798721045</v>
      </c>
      <c r="S714" s="43">
        <v>231</v>
      </c>
      <c r="T714" s="53">
        <v>0.28875000000000001</v>
      </c>
      <c r="U714" s="58">
        <f t="shared" si="30"/>
        <v>0</v>
      </c>
      <c r="V714" s="78">
        <f t="shared" si="31"/>
        <v>0.32595962473155671</v>
      </c>
      <c r="W714" s="73" t="str">
        <f t="shared" si="32"/>
        <v>OK</v>
      </c>
    </row>
    <row r="715" spans="1:23">
      <c r="A715" s="42" t="s">
        <v>1051</v>
      </c>
      <c r="B715" s="77">
        <v>147</v>
      </c>
      <c r="C715" s="77">
        <v>1.0096153846153846</v>
      </c>
      <c r="D715" s="77">
        <v>0.39423076923076922</v>
      </c>
      <c r="E715" s="77">
        <v>1.0192307692307692</v>
      </c>
      <c r="F715" s="77">
        <v>0.97173653846153851</v>
      </c>
      <c r="G715" s="77">
        <v>0.1320125</v>
      </c>
      <c r="H715" s="77">
        <v>0.58911899760238806</v>
      </c>
      <c r="I715" s="77">
        <v>0.41801835171009577</v>
      </c>
      <c r="J715" s="43">
        <v>1</v>
      </c>
      <c r="K715" s="43" t="s">
        <v>286</v>
      </c>
      <c r="L715" s="43" t="s">
        <v>343</v>
      </c>
      <c r="M715" s="43" t="s">
        <v>291</v>
      </c>
      <c r="N715" s="43" t="s">
        <v>1179</v>
      </c>
      <c r="O715" s="43">
        <v>0</v>
      </c>
      <c r="P715" s="43" t="s">
        <v>344</v>
      </c>
      <c r="Q715" s="77">
        <v>0.44227405995942121</v>
      </c>
      <c r="R715" s="77">
        <v>-2.2247197048375384</v>
      </c>
      <c r="S715" s="43">
        <v>346</v>
      </c>
      <c r="T715" s="53">
        <v>0.4325</v>
      </c>
      <c r="U715" s="58">
        <f t="shared" si="30"/>
        <v>0</v>
      </c>
      <c r="V715" s="78">
        <f t="shared" si="31"/>
        <v>0.60750592943410331</v>
      </c>
      <c r="W715" s="73" t="str">
        <f t="shared" si="32"/>
        <v>OK</v>
      </c>
    </row>
    <row r="716" spans="1:23">
      <c r="A716" s="42" t="s">
        <v>1052</v>
      </c>
      <c r="B716" s="77">
        <v>57.5</v>
      </c>
      <c r="C716" s="77">
        <v>0.59615384615384615</v>
      </c>
      <c r="D716" s="77">
        <v>0.24038461538461539</v>
      </c>
      <c r="E716" s="77">
        <v>1.0865384615384615</v>
      </c>
      <c r="F716" s="77">
        <v>0.97029615384615375</v>
      </c>
      <c r="G716" s="77">
        <v>0.53226249999999997</v>
      </c>
      <c r="H716" s="77">
        <v>0.16126687920587326</v>
      </c>
      <c r="I716" s="77">
        <v>0.5887660785399822</v>
      </c>
      <c r="J716" s="43">
        <v>0</v>
      </c>
      <c r="K716" s="43" t="s">
        <v>298</v>
      </c>
      <c r="L716" s="43" t="s">
        <v>343</v>
      </c>
      <c r="M716" s="43" t="s">
        <v>301</v>
      </c>
      <c r="N716" s="43" t="s">
        <v>1180</v>
      </c>
      <c r="O716" s="43">
        <v>2</v>
      </c>
      <c r="P716" s="43" t="s">
        <v>347</v>
      </c>
      <c r="Q716" s="77">
        <v>-1.8947103215082823</v>
      </c>
      <c r="R716" s="77">
        <v>1.3336297245047515</v>
      </c>
      <c r="S716" s="43">
        <v>231</v>
      </c>
      <c r="T716" s="53">
        <v>0.28875000000000001</v>
      </c>
      <c r="U716" s="58">
        <f t="shared" si="30"/>
        <v>0</v>
      </c>
      <c r="V716" s="78">
        <f t="shared" si="31"/>
        <v>0.36613429420463761</v>
      </c>
      <c r="W716" s="73" t="str">
        <f t="shared" si="32"/>
        <v>OK</v>
      </c>
    </row>
    <row r="717" spans="1:23">
      <c r="A717" s="42" t="s">
        <v>1053</v>
      </c>
      <c r="B717" s="77">
        <v>199.5</v>
      </c>
      <c r="C717" s="77">
        <v>1.3365384615384615</v>
      </c>
      <c r="D717" s="77">
        <v>0.75961538461538458</v>
      </c>
      <c r="E717" s="77">
        <v>1.6346153846153846</v>
      </c>
      <c r="F717" s="77">
        <v>0.96942788461538454</v>
      </c>
      <c r="G717" s="77">
        <v>0.20551346153846153</v>
      </c>
      <c r="H717" s="77">
        <v>0.86682612225175737</v>
      </c>
      <c r="I717" s="77">
        <v>0.71125961216713696</v>
      </c>
      <c r="J717" s="43">
        <v>1</v>
      </c>
      <c r="K717" s="43" t="s">
        <v>286</v>
      </c>
      <c r="L717" s="43" t="s">
        <v>369</v>
      </c>
      <c r="M717" s="43" t="s">
        <v>287</v>
      </c>
      <c r="N717" s="43" t="s">
        <v>1182</v>
      </c>
      <c r="O717" s="43">
        <v>1</v>
      </c>
      <c r="P717" s="43" t="s">
        <v>350</v>
      </c>
      <c r="Q717" s="77">
        <v>4.0007429937666057</v>
      </c>
      <c r="R717" s="77">
        <v>-1.4676439926433598</v>
      </c>
      <c r="S717" s="43">
        <v>223</v>
      </c>
      <c r="T717" s="53">
        <v>0.27875</v>
      </c>
      <c r="U717" s="58">
        <f t="shared" si="30"/>
        <v>1</v>
      </c>
      <c r="V717" s="78">
        <f t="shared" si="31"/>
        <v>0.80207127327881655</v>
      </c>
      <c r="W717" s="73" t="str">
        <f t="shared" si="32"/>
        <v>OK</v>
      </c>
    </row>
    <row r="718" spans="1:23">
      <c r="A718" s="42" t="s">
        <v>1054</v>
      </c>
      <c r="B718" s="77">
        <v>105</v>
      </c>
      <c r="C718" s="77">
        <v>0.92307692307692313</v>
      </c>
      <c r="D718" s="77">
        <v>0.29807692307692307</v>
      </c>
      <c r="E718" s="77">
        <v>0.74038461538461542</v>
      </c>
      <c r="F718" s="77">
        <v>0.96897692307692307</v>
      </c>
      <c r="G718" s="77">
        <v>0.31639134615384612</v>
      </c>
      <c r="H718" s="77">
        <v>0.51812558654532892</v>
      </c>
      <c r="I718" s="77">
        <v>0.21965484222146309</v>
      </c>
      <c r="J718" s="43">
        <v>0</v>
      </c>
      <c r="K718" s="43" t="s">
        <v>298</v>
      </c>
      <c r="L718" s="43" t="s">
        <v>343</v>
      </c>
      <c r="M718" s="43" t="s">
        <v>300</v>
      </c>
      <c r="N718" s="43" t="s">
        <v>1179</v>
      </c>
      <c r="O718" s="43">
        <v>0</v>
      </c>
      <c r="P718" s="43" t="s">
        <v>344</v>
      </c>
      <c r="Q718" s="77">
        <v>-1.2263085145671824</v>
      </c>
      <c r="R718" s="77">
        <v>-0.96349582639764109</v>
      </c>
      <c r="S718" s="43">
        <v>346</v>
      </c>
      <c r="T718" s="53">
        <v>0.4325</v>
      </c>
      <c r="U718" s="58">
        <f t="shared" ref="U718:U781" si="33">--AND(J718=1,I718&gt;=0.6)</f>
        <v>0</v>
      </c>
      <c r="V718" s="78">
        <f t="shared" ref="V718:V781" si="34">0.45*H718+0.3*I718+0.25*(1-G718)</f>
        <v>0.46995513007337542</v>
      </c>
      <c r="W718" s="73" t="str">
        <f t="shared" ref="W718:W781" si="35">IF(AND(P718="High-potential omnichannel",J718=0),"CONSENT LIMIT",IF(OR(H718&lt;0,H718&gt;1,I718&lt;0,I718&gt;1),"DATA REVIEW","OK"))</f>
        <v>OK</v>
      </c>
    </row>
    <row r="719" spans="1:23">
      <c r="A719" s="42" t="s">
        <v>1055</v>
      </c>
      <c r="B719" s="77">
        <v>129.5</v>
      </c>
      <c r="C719" s="77">
        <v>0.98076923076923073</v>
      </c>
      <c r="D719" s="77">
        <v>0.49038461538461536</v>
      </c>
      <c r="E719" s="77">
        <v>1.125</v>
      </c>
      <c r="F719" s="77">
        <v>0.97135192307692308</v>
      </c>
      <c r="G719" s="77">
        <v>0.50554230769230768</v>
      </c>
      <c r="H719" s="77">
        <v>0.66783176019000112</v>
      </c>
      <c r="I719" s="77">
        <v>0.52445111757689111</v>
      </c>
      <c r="J719" s="43">
        <v>0</v>
      </c>
      <c r="K719" s="43" t="s">
        <v>281</v>
      </c>
      <c r="L719" s="43" t="s">
        <v>349</v>
      </c>
      <c r="M719" s="43" t="s">
        <v>280</v>
      </c>
      <c r="N719" s="43" t="s">
        <v>1182</v>
      </c>
      <c r="O719" s="43">
        <v>0</v>
      </c>
      <c r="P719" s="43" t="s">
        <v>344</v>
      </c>
      <c r="Q719" s="77">
        <v>0.77003843049882281</v>
      </c>
      <c r="R719" s="77">
        <v>0.62624276032951187</v>
      </c>
      <c r="S719" s="43">
        <v>346</v>
      </c>
      <c r="T719" s="53">
        <v>0.4325</v>
      </c>
      <c r="U719" s="58">
        <f t="shared" si="33"/>
        <v>0</v>
      </c>
      <c r="V719" s="78">
        <f t="shared" si="34"/>
        <v>0.58147405043549094</v>
      </c>
      <c r="W719" s="73" t="str">
        <f t="shared" si="35"/>
        <v>OK</v>
      </c>
    </row>
    <row r="720" spans="1:23">
      <c r="A720" s="42" t="s">
        <v>1056</v>
      </c>
      <c r="B720" s="77">
        <v>80.5</v>
      </c>
      <c r="C720" s="77">
        <v>0.80769230769230771</v>
      </c>
      <c r="D720" s="77">
        <v>0.45192307692307693</v>
      </c>
      <c r="E720" s="77">
        <v>1.2211538461538463</v>
      </c>
      <c r="F720" s="77">
        <v>0.9680192307692308</v>
      </c>
      <c r="G720" s="77">
        <v>0.42129615384615382</v>
      </c>
      <c r="H720" s="77">
        <v>0.37866543240536399</v>
      </c>
      <c r="I720" s="77">
        <v>0.64933103802660197</v>
      </c>
      <c r="J720" s="43">
        <v>1</v>
      </c>
      <c r="K720" s="43" t="s">
        <v>298</v>
      </c>
      <c r="L720" s="43" t="s">
        <v>349</v>
      </c>
      <c r="M720" s="43" t="s">
        <v>299</v>
      </c>
      <c r="N720" s="43" t="s">
        <v>1181</v>
      </c>
      <c r="O720" s="43">
        <v>0</v>
      </c>
      <c r="P720" s="43" t="s">
        <v>344</v>
      </c>
      <c r="Q720" s="77">
        <v>-0.19502338983332659</v>
      </c>
      <c r="R720" s="77">
        <v>0.61509264247582029</v>
      </c>
      <c r="S720" s="43">
        <v>346</v>
      </c>
      <c r="T720" s="53">
        <v>0.4325</v>
      </c>
      <c r="U720" s="58">
        <f t="shared" si="33"/>
        <v>1</v>
      </c>
      <c r="V720" s="78">
        <f t="shared" si="34"/>
        <v>0.50987471752885594</v>
      </c>
      <c r="W720" s="73" t="str">
        <f t="shared" si="35"/>
        <v>OK</v>
      </c>
    </row>
    <row r="721" spans="1:23">
      <c r="A721" s="42" t="s">
        <v>1057</v>
      </c>
      <c r="B721" s="77">
        <v>112.5</v>
      </c>
      <c r="C721" s="77">
        <v>1</v>
      </c>
      <c r="D721" s="77">
        <v>0.27884615384615385</v>
      </c>
      <c r="E721" s="77">
        <v>0.70192307692307687</v>
      </c>
      <c r="F721" s="77">
        <v>0.96934711538461538</v>
      </c>
      <c r="G721" s="77">
        <v>0.49715961538461539</v>
      </c>
      <c r="H721" s="77">
        <v>0.61191415371264735</v>
      </c>
      <c r="I721" s="77">
        <v>0.17775208749351989</v>
      </c>
      <c r="J721" s="43">
        <v>1</v>
      </c>
      <c r="K721" s="43" t="s">
        <v>270</v>
      </c>
      <c r="L721" s="43" t="s">
        <v>353</v>
      </c>
      <c r="M721" s="43" t="s">
        <v>269</v>
      </c>
      <c r="N721" s="43" t="s">
        <v>1179</v>
      </c>
      <c r="O721" s="43">
        <v>0</v>
      </c>
      <c r="P721" s="43" t="s">
        <v>344</v>
      </c>
      <c r="Q721" s="77">
        <v>-1.0976518245867783</v>
      </c>
      <c r="R721" s="77">
        <v>0.131095056544514</v>
      </c>
      <c r="S721" s="43">
        <v>346</v>
      </c>
      <c r="T721" s="53">
        <v>0.4325</v>
      </c>
      <c r="U721" s="58">
        <f t="shared" si="33"/>
        <v>0</v>
      </c>
      <c r="V721" s="78">
        <f t="shared" si="34"/>
        <v>0.45439709157259345</v>
      </c>
      <c r="W721" s="73" t="str">
        <f t="shared" si="35"/>
        <v>OK</v>
      </c>
    </row>
    <row r="722" spans="1:23">
      <c r="A722" s="42" t="s">
        <v>1058</v>
      </c>
      <c r="B722" s="77">
        <v>114</v>
      </c>
      <c r="C722" s="77">
        <v>0.93269230769230771</v>
      </c>
      <c r="D722" s="77">
        <v>0.45192307692307693</v>
      </c>
      <c r="E722" s="77">
        <v>1.2596153846153846</v>
      </c>
      <c r="F722" s="77">
        <v>0.96826442307692306</v>
      </c>
      <c r="G722" s="77">
        <v>0.48048557692307692</v>
      </c>
      <c r="H722" s="77">
        <v>0.60567630885034052</v>
      </c>
      <c r="I722" s="77">
        <v>0.60619858046676511</v>
      </c>
      <c r="J722" s="43">
        <v>1</v>
      </c>
      <c r="K722" s="43" t="s">
        <v>244</v>
      </c>
      <c r="L722" s="43" t="s">
        <v>343</v>
      </c>
      <c r="M722" s="43" t="s">
        <v>243</v>
      </c>
      <c r="N722" s="43" t="s">
        <v>1179</v>
      </c>
      <c r="O722" s="43">
        <v>0</v>
      </c>
      <c r="P722" s="43" t="s">
        <v>344</v>
      </c>
      <c r="Q722" s="77">
        <v>0.68561622495656327</v>
      </c>
      <c r="R722" s="77">
        <v>0.70979233059715008</v>
      </c>
      <c r="S722" s="43">
        <v>346</v>
      </c>
      <c r="T722" s="53">
        <v>0.4325</v>
      </c>
      <c r="U722" s="58">
        <f t="shared" si="33"/>
        <v>1</v>
      </c>
      <c r="V722" s="78">
        <f t="shared" si="34"/>
        <v>0.58429251889191347</v>
      </c>
      <c r="W722" s="73" t="str">
        <f t="shared" si="35"/>
        <v>OK</v>
      </c>
    </row>
    <row r="723" spans="1:23">
      <c r="A723" s="42" t="s">
        <v>1059</v>
      </c>
      <c r="B723" s="77">
        <v>92</v>
      </c>
      <c r="C723" s="77">
        <v>1.0192307692307692</v>
      </c>
      <c r="D723" s="77">
        <v>0.41346153846153844</v>
      </c>
      <c r="E723" s="77">
        <v>0.92307692307692313</v>
      </c>
      <c r="F723" s="77">
        <v>0.97237019230769239</v>
      </c>
      <c r="G723" s="77">
        <v>0.36030673076923075</v>
      </c>
      <c r="H723" s="77">
        <v>0.55787286237260736</v>
      </c>
      <c r="I723" s="77">
        <v>0.40090323097343633</v>
      </c>
      <c r="J723" s="43">
        <v>1</v>
      </c>
      <c r="K723" s="43" t="s">
        <v>298</v>
      </c>
      <c r="L723" s="43" t="s">
        <v>343</v>
      </c>
      <c r="M723" s="43" t="s">
        <v>300</v>
      </c>
      <c r="N723" s="43" t="s">
        <v>1179</v>
      </c>
      <c r="O723" s="43">
        <v>0</v>
      </c>
      <c r="P723" s="43" t="s">
        <v>344</v>
      </c>
      <c r="Q723" s="77">
        <v>-0.33966942805918937</v>
      </c>
      <c r="R723" s="77">
        <v>-0.24350971889209763</v>
      </c>
      <c r="S723" s="43">
        <v>346</v>
      </c>
      <c r="T723" s="53">
        <v>0.4325</v>
      </c>
      <c r="U723" s="58">
        <f t="shared" si="33"/>
        <v>0</v>
      </c>
      <c r="V723" s="78">
        <f t="shared" si="34"/>
        <v>0.53123707466739656</v>
      </c>
      <c r="W723" s="73" t="str">
        <f t="shared" si="35"/>
        <v>OK</v>
      </c>
    </row>
    <row r="724" spans="1:23">
      <c r="A724" s="42" t="s">
        <v>1060</v>
      </c>
      <c r="B724" s="77">
        <v>89</v>
      </c>
      <c r="C724" s="77">
        <v>0.55769230769230771</v>
      </c>
      <c r="D724" s="77">
        <v>0.22115384615384615</v>
      </c>
      <c r="E724" s="77">
        <v>0.75961538461538458</v>
      </c>
      <c r="F724" s="77">
        <v>0.96763942307692308</v>
      </c>
      <c r="G724" s="77">
        <v>0.1041798076923077</v>
      </c>
      <c r="H724" s="77">
        <v>0.17131581647831168</v>
      </c>
      <c r="I724" s="77">
        <v>0.40411930728848794</v>
      </c>
      <c r="J724" s="43">
        <v>0</v>
      </c>
      <c r="K724" s="43" t="s">
        <v>286</v>
      </c>
      <c r="L724" s="43" t="s">
        <v>343</v>
      </c>
      <c r="M724" s="43" t="s">
        <v>288</v>
      </c>
      <c r="N724" s="43" t="s">
        <v>1180</v>
      </c>
      <c r="O724" s="43">
        <v>2</v>
      </c>
      <c r="P724" s="43" t="s">
        <v>347</v>
      </c>
      <c r="Q724" s="77">
        <v>-2.2634867297127319</v>
      </c>
      <c r="R724" s="77">
        <v>-2.1522777256845274</v>
      </c>
      <c r="S724" s="43">
        <v>231</v>
      </c>
      <c r="T724" s="53">
        <v>0.28875000000000001</v>
      </c>
      <c r="U724" s="58">
        <f t="shared" si="33"/>
        <v>0</v>
      </c>
      <c r="V724" s="78">
        <f t="shared" si="34"/>
        <v>0.42228295767870971</v>
      </c>
      <c r="W724" s="73" t="str">
        <f t="shared" si="35"/>
        <v>OK</v>
      </c>
    </row>
    <row r="725" spans="1:23">
      <c r="A725" s="42" t="s">
        <v>1061</v>
      </c>
      <c r="B725" s="77">
        <v>88</v>
      </c>
      <c r="C725" s="77">
        <v>1.0384615384615385</v>
      </c>
      <c r="D725" s="77">
        <v>0.63461538461538458</v>
      </c>
      <c r="E725" s="77">
        <v>1.5769230769230769</v>
      </c>
      <c r="F725" s="77">
        <v>0.96733173076923085</v>
      </c>
      <c r="G725" s="77">
        <v>0.38072980769230769</v>
      </c>
      <c r="H725" s="77">
        <v>0.50840369007703878</v>
      </c>
      <c r="I725" s="77">
        <v>0.80184719367489876</v>
      </c>
      <c r="J725" s="43">
        <v>1</v>
      </c>
      <c r="K725" s="43" t="s">
        <v>244</v>
      </c>
      <c r="L725" s="43" t="s">
        <v>369</v>
      </c>
      <c r="M725" s="43" t="s">
        <v>260</v>
      </c>
      <c r="N725" s="43" t="s">
        <v>1179</v>
      </c>
      <c r="O725" s="43">
        <v>1</v>
      </c>
      <c r="P725" s="43" t="s">
        <v>350</v>
      </c>
      <c r="Q725" s="77">
        <v>1.5802984176676382</v>
      </c>
      <c r="R725" s="77">
        <v>0.67865896929918523</v>
      </c>
      <c r="S725" s="43">
        <v>223</v>
      </c>
      <c r="T725" s="53">
        <v>0.27875</v>
      </c>
      <c r="U725" s="58">
        <f t="shared" si="33"/>
        <v>1</v>
      </c>
      <c r="V725" s="78">
        <f t="shared" si="34"/>
        <v>0.62415336671406008</v>
      </c>
      <c r="W725" s="73" t="str">
        <f t="shared" si="35"/>
        <v>OK</v>
      </c>
    </row>
    <row r="726" spans="1:23">
      <c r="A726" s="42" t="s">
        <v>1062</v>
      </c>
      <c r="B726" s="77">
        <v>85</v>
      </c>
      <c r="C726" s="77">
        <v>0.36538461538461536</v>
      </c>
      <c r="D726" s="77">
        <v>0.11538461538461539</v>
      </c>
      <c r="E726" s="77">
        <v>0.45192307692307693</v>
      </c>
      <c r="F726" s="77">
        <v>0.96763269230769222</v>
      </c>
      <c r="G726" s="77">
        <v>0.11865865384615384</v>
      </c>
      <c r="H726" s="77">
        <v>0.21527061345194881</v>
      </c>
      <c r="I726" s="77">
        <v>0.15783383632307785</v>
      </c>
      <c r="J726" s="43">
        <v>1</v>
      </c>
      <c r="K726" s="43" t="s">
        <v>286</v>
      </c>
      <c r="L726" s="43" t="s">
        <v>353</v>
      </c>
      <c r="M726" s="43" t="s">
        <v>285</v>
      </c>
      <c r="N726" s="43" t="s">
        <v>1180</v>
      </c>
      <c r="O726" s="43">
        <v>2</v>
      </c>
      <c r="P726" s="43" t="s">
        <v>347</v>
      </c>
      <c r="Q726" s="77">
        <v>-3.5846544910240565</v>
      </c>
      <c r="R726" s="77">
        <v>-2.4435210389533975</v>
      </c>
      <c r="S726" s="43">
        <v>231</v>
      </c>
      <c r="T726" s="53">
        <v>0.28875000000000001</v>
      </c>
      <c r="U726" s="58">
        <f t="shared" si="33"/>
        <v>0</v>
      </c>
      <c r="V726" s="78">
        <f t="shared" si="34"/>
        <v>0.36455726348876183</v>
      </c>
      <c r="W726" s="73" t="str">
        <f t="shared" si="35"/>
        <v>OK</v>
      </c>
    </row>
    <row r="727" spans="1:23">
      <c r="A727" s="42" t="s">
        <v>1063</v>
      </c>
      <c r="B727" s="77">
        <v>137.5</v>
      </c>
      <c r="C727" s="77">
        <v>0.88461538461538458</v>
      </c>
      <c r="D727" s="77">
        <v>0.27884615384615385</v>
      </c>
      <c r="E727" s="77">
        <v>0.73076923076923073</v>
      </c>
      <c r="F727" s="77">
        <v>0.97016826923076915</v>
      </c>
      <c r="G727" s="77">
        <v>0.48452499999999998</v>
      </c>
      <c r="H727" s="77">
        <v>0.63985026261237199</v>
      </c>
      <c r="I727" s="77">
        <v>0.28426173310984254</v>
      </c>
      <c r="J727" s="43">
        <v>1</v>
      </c>
      <c r="K727" s="43" t="s">
        <v>298</v>
      </c>
      <c r="L727" s="43" t="s">
        <v>349</v>
      </c>
      <c r="M727" s="43" t="s">
        <v>300</v>
      </c>
      <c r="N727" s="43" t="s">
        <v>1179</v>
      </c>
      <c r="O727" s="43">
        <v>0</v>
      </c>
      <c r="P727" s="43" t="s">
        <v>344</v>
      </c>
      <c r="Q727" s="77">
        <v>-0.71807295310328201</v>
      </c>
      <c r="R727" s="77">
        <v>-8.1497930887757794E-2</v>
      </c>
      <c r="S727" s="43">
        <v>346</v>
      </c>
      <c r="T727" s="53">
        <v>0.4325</v>
      </c>
      <c r="U727" s="58">
        <f t="shared" si="33"/>
        <v>0</v>
      </c>
      <c r="V727" s="78">
        <f t="shared" si="34"/>
        <v>0.50207988810852022</v>
      </c>
      <c r="W727" s="73" t="str">
        <f t="shared" si="35"/>
        <v>OK</v>
      </c>
    </row>
    <row r="728" spans="1:23">
      <c r="A728" s="42" t="s">
        <v>1064</v>
      </c>
      <c r="B728" s="77">
        <v>57</v>
      </c>
      <c r="C728" s="77">
        <v>0.53846153846153844</v>
      </c>
      <c r="D728" s="77">
        <v>0.29807692307692307</v>
      </c>
      <c r="E728" s="77">
        <v>1.0192307692307692</v>
      </c>
      <c r="F728" s="77">
        <v>0.97139903846153841</v>
      </c>
      <c r="G728" s="77">
        <v>0.42791923076923077</v>
      </c>
      <c r="H728" s="77">
        <v>0.12110069159047572</v>
      </c>
      <c r="I728" s="77">
        <v>0.63407440574332519</v>
      </c>
      <c r="J728" s="43">
        <v>1</v>
      </c>
      <c r="K728" s="43" t="s">
        <v>266</v>
      </c>
      <c r="L728" s="43" t="s">
        <v>343</v>
      </c>
      <c r="M728" s="43" t="s">
        <v>268</v>
      </c>
      <c r="N728" s="43" t="s">
        <v>1180</v>
      </c>
      <c r="O728" s="43">
        <v>2</v>
      </c>
      <c r="P728" s="43" t="s">
        <v>347</v>
      </c>
      <c r="Q728" s="77">
        <v>-1.8961215906074036</v>
      </c>
      <c r="R728" s="77">
        <v>0.66496555685084702</v>
      </c>
      <c r="S728" s="43">
        <v>231</v>
      </c>
      <c r="T728" s="53">
        <v>0.28875000000000001</v>
      </c>
      <c r="U728" s="58">
        <f t="shared" si="33"/>
        <v>1</v>
      </c>
      <c r="V728" s="78">
        <f t="shared" si="34"/>
        <v>0.38773782524640393</v>
      </c>
      <c r="W728" s="73" t="str">
        <f t="shared" si="35"/>
        <v>OK</v>
      </c>
    </row>
    <row r="729" spans="1:23">
      <c r="A729" s="42" t="s">
        <v>1065</v>
      </c>
      <c r="B729" s="77">
        <v>77</v>
      </c>
      <c r="C729" s="77">
        <v>0.75961538461538458</v>
      </c>
      <c r="D729" s="77">
        <v>0.28846153846153844</v>
      </c>
      <c r="E729" s="77">
        <v>0.89423076923076927</v>
      </c>
      <c r="F729" s="77">
        <v>0.97145192307692319</v>
      </c>
      <c r="G729" s="77">
        <v>0.47569038461538465</v>
      </c>
      <c r="H729" s="77">
        <v>0.40272317635037719</v>
      </c>
      <c r="I729" s="77">
        <v>0.39454528091833219</v>
      </c>
      <c r="J729" s="43">
        <v>1</v>
      </c>
      <c r="K729" s="43" t="s">
        <v>276</v>
      </c>
      <c r="L729" s="43" t="s">
        <v>343</v>
      </c>
      <c r="M729" s="43" t="s">
        <v>275</v>
      </c>
      <c r="N729" s="43" t="s">
        <v>1181</v>
      </c>
      <c r="O729" s="43">
        <v>2</v>
      </c>
      <c r="P729" s="43" t="s">
        <v>347</v>
      </c>
      <c r="Q729" s="77">
        <v>-1.5063960966861507</v>
      </c>
      <c r="R729" s="77">
        <v>0.56192163954199703</v>
      </c>
      <c r="S729" s="43">
        <v>231</v>
      </c>
      <c r="T729" s="53">
        <v>0.28875000000000001</v>
      </c>
      <c r="U729" s="58">
        <f t="shared" si="33"/>
        <v>0</v>
      </c>
      <c r="V729" s="78">
        <f t="shared" si="34"/>
        <v>0.43066641747932322</v>
      </c>
      <c r="W729" s="73" t="str">
        <f t="shared" si="35"/>
        <v>OK</v>
      </c>
    </row>
    <row r="730" spans="1:23">
      <c r="A730" s="42" t="s">
        <v>1066</v>
      </c>
      <c r="B730" s="77">
        <v>77.5</v>
      </c>
      <c r="C730" s="77">
        <v>0.65384615384615385</v>
      </c>
      <c r="D730" s="77">
        <v>0.17307692307692307</v>
      </c>
      <c r="E730" s="77">
        <v>0.73076923076923073</v>
      </c>
      <c r="F730" s="77">
        <v>0.97162019230769237</v>
      </c>
      <c r="G730" s="77">
        <v>0.43092211538461539</v>
      </c>
      <c r="H730" s="77">
        <v>0.32374504855528918</v>
      </c>
      <c r="I730" s="77">
        <v>0.24007691503288353</v>
      </c>
      <c r="J730" s="43">
        <v>1</v>
      </c>
      <c r="K730" s="43" t="s">
        <v>308</v>
      </c>
      <c r="L730" s="43" t="s">
        <v>349</v>
      </c>
      <c r="M730" s="43" t="s">
        <v>309</v>
      </c>
      <c r="N730" s="43" t="s">
        <v>1180</v>
      </c>
      <c r="O730" s="43">
        <v>2</v>
      </c>
      <c r="P730" s="43" t="s">
        <v>347</v>
      </c>
      <c r="Q730" s="77">
        <v>-2.5274219458587011</v>
      </c>
      <c r="R730" s="77">
        <v>-1.9985932955581546E-2</v>
      </c>
      <c r="S730" s="43">
        <v>231</v>
      </c>
      <c r="T730" s="53">
        <v>0.28875000000000001</v>
      </c>
      <c r="U730" s="58">
        <f t="shared" si="33"/>
        <v>0</v>
      </c>
      <c r="V730" s="78">
        <f t="shared" si="34"/>
        <v>0.35997781751359137</v>
      </c>
      <c r="W730" s="73" t="str">
        <f t="shared" si="35"/>
        <v>OK</v>
      </c>
    </row>
    <row r="731" spans="1:23">
      <c r="A731" s="42" t="s">
        <v>1067</v>
      </c>
      <c r="B731" s="77">
        <v>94.5</v>
      </c>
      <c r="C731" s="77">
        <v>1.1538461538461537</v>
      </c>
      <c r="D731" s="77">
        <v>0.72115384615384615</v>
      </c>
      <c r="E731" s="77">
        <v>1.4903846153846154</v>
      </c>
      <c r="F731" s="77">
        <v>0.97044519230769233</v>
      </c>
      <c r="G731" s="77">
        <v>0.44141153846153841</v>
      </c>
      <c r="H731" s="77">
        <v>0.57853901024837084</v>
      </c>
      <c r="I731" s="77">
        <v>0.71367604629036008</v>
      </c>
      <c r="J731" s="43">
        <v>1</v>
      </c>
      <c r="K731" s="43" t="s">
        <v>244</v>
      </c>
      <c r="L731" s="43" t="s">
        <v>353</v>
      </c>
      <c r="M731" s="43" t="s">
        <v>259</v>
      </c>
      <c r="N731" s="43" t="s">
        <v>1179</v>
      </c>
      <c r="O731" s="43">
        <v>1</v>
      </c>
      <c r="P731" s="43" t="s">
        <v>350</v>
      </c>
      <c r="Q731" s="77">
        <v>1.8195912074652341</v>
      </c>
      <c r="R731" s="77">
        <v>0.95885025650016964</v>
      </c>
      <c r="S731" s="43">
        <v>223</v>
      </c>
      <c r="T731" s="53">
        <v>0.27875</v>
      </c>
      <c r="U731" s="58">
        <f t="shared" si="33"/>
        <v>1</v>
      </c>
      <c r="V731" s="78">
        <f t="shared" si="34"/>
        <v>0.61409248388349025</v>
      </c>
      <c r="W731" s="73" t="str">
        <f t="shared" si="35"/>
        <v>OK</v>
      </c>
    </row>
    <row r="732" spans="1:23">
      <c r="A732" s="42" t="s">
        <v>1068</v>
      </c>
      <c r="B732" s="77">
        <v>75.5</v>
      </c>
      <c r="C732" s="77">
        <v>0.74038461538461542</v>
      </c>
      <c r="D732" s="77">
        <v>0.31730769230769229</v>
      </c>
      <c r="E732" s="77">
        <v>0.97115384615384615</v>
      </c>
      <c r="F732" s="77">
        <v>0.97195384615384617</v>
      </c>
      <c r="G732" s="77">
        <v>0.50910961538461541</v>
      </c>
      <c r="H732" s="77">
        <v>0.3052109281499582</v>
      </c>
      <c r="I732" s="77">
        <v>0.3645603700925335</v>
      </c>
      <c r="J732" s="43">
        <v>0</v>
      </c>
      <c r="K732" s="43" t="s">
        <v>276</v>
      </c>
      <c r="L732" s="43" t="s">
        <v>343</v>
      </c>
      <c r="M732" s="43" t="s">
        <v>275</v>
      </c>
      <c r="N732" s="43" t="s">
        <v>1180</v>
      </c>
      <c r="O732" s="43">
        <v>2</v>
      </c>
      <c r="P732" s="43" t="s">
        <v>347</v>
      </c>
      <c r="Q732" s="77">
        <v>-1.6546230695607573</v>
      </c>
      <c r="R732" s="77">
        <v>0.81162044830846125</v>
      </c>
      <c r="S732" s="43">
        <v>231</v>
      </c>
      <c r="T732" s="53">
        <v>0.28875000000000001</v>
      </c>
      <c r="U732" s="58">
        <f t="shared" si="33"/>
        <v>0</v>
      </c>
      <c r="V732" s="78">
        <f t="shared" si="34"/>
        <v>0.36943562484908743</v>
      </c>
      <c r="W732" s="73" t="str">
        <f t="shared" si="35"/>
        <v>OK</v>
      </c>
    </row>
    <row r="733" spans="1:23">
      <c r="A733" s="42" t="s">
        <v>1069</v>
      </c>
      <c r="B733" s="77">
        <v>59.5</v>
      </c>
      <c r="C733" s="77">
        <v>0.68269230769230771</v>
      </c>
      <c r="D733" s="77">
        <v>0.26923076923076922</v>
      </c>
      <c r="E733" s="77">
        <v>1.0673076923076923</v>
      </c>
      <c r="F733" s="77">
        <v>0.96873365384615384</v>
      </c>
      <c r="G733" s="77">
        <v>0.40373269230769232</v>
      </c>
      <c r="H733" s="77">
        <v>0.31002184925327875</v>
      </c>
      <c r="I733" s="77">
        <v>0.53373540638192396</v>
      </c>
      <c r="J733" s="43">
        <v>1</v>
      </c>
      <c r="K733" s="43" t="s">
        <v>303</v>
      </c>
      <c r="L733" s="43" t="s">
        <v>343</v>
      </c>
      <c r="M733" s="43" t="s">
        <v>306</v>
      </c>
      <c r="N733" s="43" t="s">
        <v>1180</v>
      </c>
      <c r="O733" s="43">
        <v>2</v>
      </c>
      <c r="P733" s="43" t="s">
        <v>347</v>
      </c>
      <c r="Q733" s="77">
        <v>-1.4937797533323618</v>
      </c>
      <c r="R733" s="77">
        <v>0.4219380742233983</v>
      </c>
      <c r="S733" s="43">
        <v>231</v>
      </c>
      <c r="T733" s="53">
        <v>0.28875000000000001</v>
      </c>
      <c r="U733" s="58">
        <f t="shared" si="33"/>
        <v>0</v>
      </c>
      <c r="V733" s="78">
        <f t="shared" si="34"/>
        <v>0.44869728100162953</v>
      </c>
      <c r="W733" s="73" t="str">
        <f t="shared" si="35"/>
        <v>OK</v>
      </c>
    </row>
    <row r="734" spans="1:23">
      <c r="A734" s="42" t="s">
        <v>1070</v>
      </c>
      <c r="B734" s="77">
        <v>128</v>
      </c>
      <c r="C734" s="77">
        <v>1.1153846153846154</v>
      </c>
      <c r="D734" s="77">
        <v>0.50961538461538458</v>
      </c>
      <c r="E734" s="77">
        <v>1.0096153846153846</v>
      </c>
      <c r="F734" s="77">
        <v>0.96935480769230764</v>
      </c>
      <c r="G734" s="77">
        <v>0.47161346153846156</v>
      </c>
      <c r="H734" s="77">
        <v>0.66157390301275376</v>
      </c>
      <c r="I734" s="77">
        <v>0.52921042385416328</v>
      </c>
      <c r="J734" s="43">
        <v>1</v>
      </c>
      <c r="K734" s="43" t="s">
        <v>312</v>
      </c>
      <c r="L734" s="43" t="s">
        <v>349</v>
      </c>
      <c r="M734" s="43" t="s">
        <v>313</v>
      </c>
      <c r="N734" s="43" t="s">
        <v>1179</v>
      </c>
      <c r="O734" s="43">
        <v>0</v>
      </c>
      <c r="P734" s="43" t="s">
        <v>344</v>
      </c>
      <c r="Q734" s="77">
        <v>0.86505136118249859</v>
      </c>
      <c r="R734" s="77">
        <v>0.38742232356538719</v>
      </c>
      <c r="S734" s="43">
        <v>346</v>
      </c>
      <c r="T734" s="53">
        <v>0.4325</v>
      </c>
      <c r="U734" s="58">
        <f t="shared" si="33"/>
        <v>0</v>
      </c>
      <c r="V734" s="78">
        <f t="shared" si="34"/>
        <v>0.58856801812737292</v>
      </c>
      <c r="W734" s="73" t="str">
        <f t="shared" si="35"/>
        <v>OK</v>
      </c>
    </row>
    <row r="735" spans="1:23">
      <c r="A735" s="42" t="s">
        <v>1071</v>
      </c>
      <c r="B735" s="77">
        <v>67.5</v>
      </c>
      <c r="C735" s="77">
        <v>0.59615384615384615</v>
      </c>
      <c r="D735" s="77">
        <v>0.21153846153846154</v>
      </c>
      <c r="E735" s="77">
        <v>0.92307692307692313</v>
      </c>
      <c r="F735" s="77">
        <v>0.97102403846153851</v>
      </c>
      <c r="G735" s="77">
        <v>0.47785576923076928</v>
      </c>
      <c r="H735" s="77">
        <v>0.21601278171680102</v>
      </c>
      <c r="I735" s="77">
        <v>0.43865024629991023</v>
      </c>
      <c r="J735" s="43">
        <v>0</v>
      </c>
      <c r="K735" s="43" t="s">
        <v>303</v>
      </c>
      <c r="L735" s="43" t="s">
        <v>353</v>
      </c>
      <c r="M735" s="43" t="s">
        <v>302</v>
      </c>
      <c r="N735" s="43" t="s">
        <v>1180</v>
      </c>
      <c r="O735" s="43">
        <v>2</v>
      </c>
      <c r="P735" s="43" t="s">
        <v>347</v>
      </c>
      <c r="Q735" s="77">
        <v>-2.2269279045734782</v>
      </c>
      <c r="R735" s="77">
        <v>0.65797035386578262</v>
      </c>
      <c r="S735" s="43">
        <v>231</v>
      </c>
      <c r="T735" s="53">
        <v>0.28875000000000001</v>
      </c>
      <c r="U735" s="58">
        <f t="shared" si="33"/>
        <v>0</v>
      </c>
      <c r="V735" s="78">
        <f t="shared" si="34"/>
        <v>0.35933688335484126</v>
      </c>
      <c r="W735" s="73" t="str">
        <f t="shared" si="35"/>
        <v>OK</v>
      </c>
    </row>
    <row r="736" spans="1:23">
      <c r="A736" s="42" t="s">
        <v>1072</v>
      </c>
      <c r="B736" s="77">
        <v>98</v>
      </c>
      <c r="C736" s="77">
        <v>0.89423076923076927</v>
      </c>
      <c r="D736" s="77">
        <v>0.39423076923076922</v>
      </c>
      <c r="E736" s="77">
        <v>0.98076923076923073</v>
      </c>
      <c r="F736" s="77">
        <v>0.97293173076923078</v>
      </c>
      <c r="G736" s="77">
        <v>0.42052788461538465</v>
      </c>
      <c r="H736" s="77">
        <v>0.49679804103388447</v>
      </c>
      <c r="I736" s="77">
        <v>0.58912807433963188</v>
      </c>
      <c r="J736" s="43">
        <v>1</v>
      </c>
      <c r="K736" s="43" t="s">
        <v>298</v>
      </c>
      <c r="L736" s="43" t="s">
        <v>349</v>
      </c>
      <c r="M736" s="43" t="s">
        <v>301</v>
      </c>
      <c r="N736" s="43" t="s">
        <v>1179</v>
      </c>
      <c r="O736" s="43">
        <v>0</v>
      </c>
      <c r="P736" s="43" t="s">
        <v>344</v>
      </c>
      <c r="Q736" s="77">
        <v>-0.19729949126069837</v>
      </c>
      <c r="R736" s="77">
        <v>0.28024218036132648</v>
      </c>
      <c r="S736" s="43">
        <v>346</v>
      </c>
      <c r="T736" s="53">
        <v>0.4325</v>
      </c>
      <c r="U736" s="58">
        <f t="shared" si="33"/>
        <v>0</v>
      </c>
      <c r="V736" s="78">
        <f t="shared" si="34"/>
        <v>0.54516556961329132</v>
      </c>
      <c r="W736" s="73" t="str">
        <f t="shared" si="35"/>
        <v>OK</v>
      </c>
    </row>
    <row r="737" spans="1:23">
      <c r="A737" s="42" t="s">
        <v>1073</v>
      </c>
      <c r="B737" s="77">
        <v>96.5</v>
      </c>
      <c r="C737" s="77">
        <v>0.71153846153846156</v>
      </c>
      <c r="D737" s="77">
        <v>0.26923076923076922</v>
      </c>
      <c r="E737" s="77">
        <v>0.76923076923076927</v>
      </c>
      <c r="F737" s="77">
        <v>0.97279951923076924</v>
      </c>
      <c r="G737" s="77">
        <v>0.43056538461538457</v>
      </c>
      <c r="H737" s="77">
        <v>0.53517481466751415</v>
      </c>
      <c r="I737" s="77">
        <v>0.3691923725720776</v>
      </c>
      <c r="J737" s="43">
        <v>1</v>
      </c>
      <c r="K737" s="43" t="s">
        <v>270</v>
      </c>
      <c r="L737" s="43" t="s">
        <v>349</v>
      </c>
      <c r="M737" s="43" t="s">
        <v>269</v>
      </c>
      <c r="N737" s="43" t="s">
        <v>1179</v>
      </c>
      <c r="O737" s="43">
        <v>2</v>
      </c>
      <c r="P737" s="43" t="s">
        <v>347</v>
      </c>
      <c r="Q737" s="77">
        <v>-1.3591478783625466</v>
      </c>
      <c r="R737" s="77">
        <v>-3.7496231996629447E-3</v>
      </c>
      <c r="S737" s="43">
        <v>231</v>
      </c>
      <c r="T737" s="53">
        <v>0.28875000000000001</v>
      </c>
      <c r="U737" s="58">
        <f t="shared" si="33"/>
        <v>0</v>
      </c>
      <c r="V737" s="78">
        <f t="shared" si="34"/>
        <v>0.49394503221815855</v>
      </c>
      <c r="W737" s="73" t="str">
        <f t="shared" si="35"/>
        <v>OK</v>
      </c>
    </row>
    <row r="738" spans="1:23">
      <c r="A738" s="42" t="s">
        <v>1074</v>
      </c>
      <c r="B738" s="77">
        <v>95</v>
      </c>
      <c r="C738" s="77">
        <v>0.89423076923076927</v>
      </c>
      <c r="D738" s="77">
        <v>0.41346153846153844</v>
      </c>
      <c r="E738" s="77">
        <v>0.96153846153846156</v>
      </c>
      <c r="F738" s="77">
        <v>0.97311346153846157</v>
      </c>
      <c r="G738" s="77">
        <v>0.5446288461538461</v>
      </c>
      <c r="H738" s="77">
        <v>0.67051033542438954</v>
      </c>
      <c r="I738" s="77">
        <v>0.40815209194481994</v>
      </c>
      <c r="J738" s="43">
        <v>1</v>
      </c>
      <c r="K738" s="43" t="s">
        <v>298</v>
      </c>
      <c r="L738" s="43" t="s">
        <v>349</v>
      </c>
      <c r="M738" s="43" t="s">
        <v>297</v>
      </c>
      <c r="N738" s="43" t="s">
        <v>1182</v>
      </c>
      <c r="O738" s="43">
        <v>0</v>
      </c>
      <c r="P738" s="43" t="s">
        <v>344</v>
      </c>
      <c r="Q738" s="77">
        <v>-0.29101498382088342</v>
      </c>
      <c r="R738" s="77">
        <v>0.98200695670180072</v>
      </c>
      <c r="S738" s="43">
        <v>346</v>
      </c>
      <c r="T738" s="53">
        <v>0.4325</v>
      </c>
      <c r="U738" s="58">
        <f t="shared" si="33"/>
        <v>0</v>
      </c>
      <c r="V738" s="78">
        <f t="shared" si="34"/>
        <v>0.53801806698595978</v>
      </c>
      <c r="W738" s="73" t="str">
        <f t="shared" si="35"/>
        <v>OK</v>
      </c>
    </row>
    <row r="739" spans="1:23">
      <c r="A739" s="42" t="s">
        <v>1075</v>
      </c>
      <c r="B739" s="77">
        <v>116.5</v>
      </c>
      <c r="C739" s="77">
        <v>1.1346153846153846</v>
      </c>
      <c r="D739" s="77">
        <v>0.56730769230769229</v>
      </c>
      <c r="E739" s="77">
        <v>1.1923076923076923</v>
      </c>
      <c r="F739" s="77">
        <v>0.97247788461538454</v>
      </c>
      <c r="G739" s="77">
        <v>0.3544759615384615</v>
      </c>
      <c r="H739" s="77">
        <v>0.65672819513991998</v>
      </c>
      <c r="I739" s="77">
        <v>0.55095087875194793</v>
      </c>
      <c r="J739" s="43">
        <v>1</v>
      </c>
      <c r="K739" s="43" t="s">
        <v>312</v>
      </c>
      <c r="L739" s="43" t="s">
        <v>353</v>
      </c>
      <c r="M739" s="43" t="s">
        <v>311</v>
      </c>
      <c r="N739" s="43" t="s">
        <v>1179</v>
      </c>
      <c r="O739" s="43">
        <v>0</v>
      </c>
      <c r="P739" s="43" t="s">
        <v>344</v>
      </c>
      <c r="Q739" s="77">
        <v>1.1940169892011323</v>
      </c>
      <c r="R739" s="77">
        <v>-0.16775510254477355</v>
      </c>
      <c r="S739" s="43">
        <v>346</v>
      </c>
      <c r="T739" s="53">
        <v>0.4325</v>
      </c>
      <c r="U739" s="58">
        <f t="shared" si="33"/>
        <v>0</v>
      </c>
      <c r="V739" s="78">
        <f t="shared" si="34"/>
        <v>0.62219396105393299</v>
      </c>
      <c r="W739" s="73" t="str">
        <f t="shared" si="35"/>
        <v>OK</v>
      </c>
    </row>
    <row r="740" spans="1:23">
      <c r="A740" s="42" t="s">
        <v>1076</v>
      </c>
      <c r="B740" s="77">
        <v>100</v>
      </c>
      <c r="C740" s="77">
        <v>1.1442307692307692</v>
      </c>
      <c r="D740" s="77">
        <v>0.67307692307692313</v>
      </c>
      <c r="E740" s="77">
        <v>1.5</v>
      </c>
      <c r="F740" s="77">
        <v>0.96741730769230772</v>
      </c>
      <c r="G740" s="77">
        <v>0.56409711538461538</v>
      </c>
      <c r="H740" s="77">
        <v>0.79220203934929323</v>
      </c>
      <c r="I740" s="77">
        <v>0.76031326854673609</v>
      </c>
      <c r="J740" s="43">
        <v>0</v>
      </c>
      <c r="K740" s="43" t="s">
        <v>244</v>
      </c>
      <c r="L740" s="43" t="s">
        <v>346</v>
      </c>
      <c r="M740" s="43" t="s">
        <v>243</v>
      </c>
      <c r="N740" s="43" t="s">
        <v>1182</v>
      </c>
      <c r="O740" s="43">
        <v>1</v>
      </c>
      <c r="P740" s="43" t="s">
        <v>350</v>
      </c>
      <c r="Q740" s="77">
        <v>2.2235526419365432</v>
      </c>
      <c r="R740" s="77">
        <v>1.768859392074712</v>
      </c>
      <c r="S740" s="43">
        <v>223</v>
      </c>
      <c r="T740" s="53">
        <v>0.27875</v>
      </c>
      <c r="U740" s="58">
        <f t="shared" si="33"/>
        <v>0</v>
      </c>
      <c r="V740" s="78">
        <f t="shared" si="34"/>
        <v>0.69356061942504887</v>
      </c>
      <c r="W740" s="73" t="str">
        <f t="shared" si="35"/>
        <v>CONSENT LIMIT</v>
      </c>
    </row>
    <row r="741" spans="1:23">
      <c r="A741" s="42" t="s">
        <v>1077</v>
      </c>
      <c r="B741" s="77">
        <v>121.5</v>
      </c>
      <c r="C741" s="77">
        <v>1.2211538461538463</v>
      </c>
      <c r="D741" s="77">
        <v>0.58653846153846156</v>
      </c>
      <c r="E741" s="77">
        <v>1.0576923076923077</v>
      </c>
      <c r="F741" s="77">
        <v>0.97034903846153853</v>
      </c>
      <c r="G741" s="77">
        <v>0.55386634615384611</v>
      </c>
      <c r="H741" s="77">
        <v>0.71908950856599541</v>
      </c>
      <c r="I741" s="77">
        <v>0.57333316661521883</v>
      </c>
      <c r="J741" s="43">
        <v>1</v>
      </c>
      <c r="K741" s="43" t="s">
        <v>276</v>
      </c>
      <c r="L741" s="43" t="s">
        <v>353</v>
      </c>
      <c r="M741" s="43" t="s">
        <v>275</v>
      </c>
      <c r="N741" s="43" t="s">
        <v>1182</v>
      </c>
      <c r="O741" s="43">
        <v>1</v>
      </c>
      <c r="P741" s="43" t="s">
        <v>350</v>
      </c>
      <c r="Q741" s="77">
        <v>1.336398161258326</v>
      </c>
      <c r="R741" s="77">
        <v>1.106160958278708</v>
      </c>
      <c r="S741" s="43">
        <v>223</v>
      </c>
      <c r="T741" s="53">
        <v>0.27875</v>
      </c>
      <c r="U741" s="58">
        <f t="shared" si="33"/>
        <v>0</v>
      </c>
      <c r="V741" s="78">
        <f t="shared" si="34"/>
        <v>0.60712364230080207</v>
      </c>
      <c r="W741" s="73" t="str">
        <f t="shared" si="35"/>
        <v>OK</v>
      </c>
    </row>
    <row r="742" spans="1:23">
      <c r="A742" s="42" t="s">
        <v>1078</v>
      </c>
      <c r="B742" s="77">
        <v>95</v>
      </c>
      <c r="C742" s="77">
        <v>0.78846153846153844</v>
      </c>
      <c r="D742" s="77">
        <v>0.38461538461538464</v>
      </c>
      <c r="E742" s="77">
        <v>0.94230769230769229</v>
      </c>
      <c r="F742" s="77">
        <v>0.96763942307692308</v>
      </c>
      <c r="G742" s="77">
        <v>0.48849903846153847</v>
      </c>
      <c r="H742" s="77">
        <v>0.42886875772393968</v>
      </c>
      <c r="I742" s="77">
        <v>0.46998215026224965</v>
      </c>
      <c r="J742" s="43">
        <v>1</v>
      </c>
      <c r="K742" s="43" t="s">
        <v>312</v>
      </c>
      <c r="L742" s="43" t="s">
        <v>369</v>
      </c>
      <c r="M742" s="43" t="s">
        <v>313</v>
      </c>
      <c r="N742" s="43" t="s">
        <v>1181</v>
      </c>
      <c r="O742" s="43">
        <v>0</v>
      </c>
      <c r="P742" s="43" t="s">
        <v>344</v>
      </c>
      <c r="Q742" s="77">
        <v>-0.8396868497742016</v>
      </c>
      <c r="R742" s="77">
        <v>0.6186898423255226</v>
      </c>
      <c r="S742" s="43">
        <v>346</v>
      </c>
      <c r="T742" s="53">
        <v>0.4325</v>
      </c>
      <c r="U742" s="58">
        <f t="shared" si="33"/>
        <v>0</v>
      </c>
      <c r="V742" s="78">
        <f t="shared" si="34"/>
        <v>0.46186082643906312</v>
      </c>
      <c r="W742" s="73" t="str">
        <f t="shared" si="35"/>
        <v>OK</v>
      </c>
    </row>
    <row r="743" spans="1:23">
      <c r="A743" s="42" t="s">
        <v>1079</v>
      </c>
      <c r="B743" s="77">
        <v>145.5</v>
      </c>
      <c r="C743" s="77">
        <v>1.3846153846153846</v>
      </c>
      <c r="D743" s="77">
        <v>0.82692307692307687</v>
      </c>
      <c r="E743" s="77">
        <v>1.4807692307692308</v>
      </c>
      <c r="F743" s="77">
        <v>0.97009423076923074</v>
      </c>
      <c r="G743" s="77">
        <v>0.43157403846153841</v>
      </c>
      <c r="H743" s="77">
        <v>0.80378660237943922</v>
      </c>
      <c r="I743" s="77">
        <v>0.76688684411629038</v>
      </c>
      <c r="J743" s="43">
        <v>0</v>
      </c>
      <c r="K743" s="43" t="s">
        <v>244</v>
      </c>
      <c r="L743" s="43" t="s">
        <v>346</v>
      </c>
      <c r="M743" s="43" t="s">
        <v>243</v>
      </c>
      <c r="N743" s="43" t="s">
        <v>1182</v>
      </c>
      <c r="O743" s="43">
        <v>1</v>
      </c>
      <c r="P743" s="43" t="s">
        <v>350</v>
      </c>
      <c r="Q743" s="77">
        <v>3.3992798730006375</v>
      </c>
      <c r="R743" s="77">
        <v>0.5529861769882054</v>
      </c>
      <c r="S743" s="43">
        <v>223</v>
      </c>
      <c r="T743" s="53">
        <v>0.27875</v>
      </c>
      <c r="U743" s="58">
        <f t="shared" si="33"/>
        <v>0</v>
      </c>
      <c r="V743" s="78">
        <f t="shared" si="34"/>
        <v>0.73387651469025017</v>
      </c>
      <c r="W743" s="73" t="str">
        <f t="shared" si="35"/>
        <v>CONSENT LIMIT</v>
      </c>
    </row>
    <row r="744" spans="1:23">
      <c r="A744" s="42" t="s">
        <v>1080</v>
      </c>
      <c r="B744" s="77">
        <v>186.5</v>
      </c>
      <c r="C744" s="77">
        <v>1.1442307692307692</v>
      </c>
      <c r="D744" s="77">
        <v>0.59615384615384615</v>
      </c>
      <c r="E744" s="77">
        <v>1.3173076923076923</v>
      </c>
      <c r="F744" s="77">
        <v>0.97098076923076926</v>
      </c>
      <c r="G744" s="77">
        <v>0.13284326923076922</v>
      </c>
      <c r="H744" s="77">
        <v>0.73254304960664196</v>
      </c>
      <c r="I744" s="77">
        <v>0.62062098594676307</v>
      </c>
      <c r="J744" s="43">
        <v>1</v>
      </c>
      <c r="K744" s="43" t="s">
        <v>286</v>
      </c>
      <c r="L744" s="43" t="s">
        <v>369</v>
      </c>
      <c r="M744" s="43" t="s">
        <v>289</v>
      </c>
      <c r="N744" s="43" t="s">
        <v>1182</v>
      </c>
      <c r="O744" s="43">
        <v>1</v>
      </c>
      <c r="P744" s="43" t="s">
        <v>350</v>
      </c>
      <c r="Q744" s="77">
        <v>2.4700640414611921</v>
      </c>
      <c r="R744" s="77">
        <v>-2.1556080527537538</v>
      </c>
      <c r="S744" s="43">
        <v>223</v>
      </c>
      <c r="T744" s="53">
        <v>0.27875</v>
      </c>
      <c r="U744" s="58">
        <f t="shared" si="33"/>
        <v>1</v>
      </c>
      <c r="V744" s="78">
        <f t="shared" si="34"/>
        <v>0.73261985079932557</v>
      </c>
      <c r="W744" s="73" t="str">
        <f t="shared" si="35"/>
        <v>OK</v>
      </c>
    </row>
    <row r="745" spans="1:23">
      <c r="A745" s="42" t="s">
        <v>1081</v>
      </c>
      <c r="B745" s="77">
        <v>88</v>
      </c>
      <c r="C745" s="77">
        <v>0.93269230769230771</v>
      </c>
      <c r="D745" s="77">
        <v>0.61538461538461542</v>
      </c>
      <c r="E745" s="77">
        <v>1.5865384615384615</v>
      </c>
      <c r="F745" s="77">
        <v>0.97047884615384616</v>
      </c>
      <c r="G745" s="77">
        <v>0.40161442307692308</v>
      </c>
      <c r="H745" s="77">
        <v>0.38039621504024196</v>
      </c>
      <c r="I745" s="77">
        <v>0.82309055182081037</v>
      </c>
      <c r="J745" s="43">
        <v>1</v>
      </c>
      <c r="K745" s="43" t="s">
        <v>244</v>
      </c>
      <c r="L745" s="43" t="s">
        <v>349</v>
      </c>
      <c r="M745" s="43" t="s">
        <v>243</v>
      </c>
      <c r="N745" s="43" t="s">
        <v>1181</v>
      </c>
      <c r="O745" s="43">
        <v>0</v>
      </c>
      <c r="P745" s="43" t="s">
        <v>344</v>
      </c>
      <c r="Q745" s="77">
        <v>1.190080636432614</v>
      </c>
      <c r="R745" s="77">
        <v>0.81718940100558402</v>
      </c>
      <c r="S745" s="43">
        <v>346</v>
      </c>
      <c r="T745" s="53">
        <v>0.4325</v>
      </c>
      <c r="U745" s="58">
        <f t="shared" si="33"/>
        <v>1</v>
      </c>
      <c r="V745" s="78">
        <f t="shared" si="34"/>
        <v>0.56770185654512118</v>
      </c>
      <c r="W745" s="73" t="str">
        <f t="shared" si="35"/>
        <v>OK</v>
      </c>
    </row>
    <row r="746" spans="1:23">
      <c r="A746" s="42" t="s">
        <v>1082</v>
      </c>
      <c r="B746" s="77">
        <v>60.5</v>
      </c>
      <c r="C746" s="77">
        <v>0.91346153846153844</v>
      </c>
      <c r="D746" s="77">
        <v>0.36538461538461536</v>
      </c>
      <c r="E746" s="77">
        <v>1.2884615384615385</v>
      </c>
      <c r="F746" s="77">
        <v>0.9687730769230769</v>
      </c>
      <c r="G746" s="77">
        <v>0.54866826923076928</v>
      </c>
      <c r="H746" s="77">
        <v>0.37692943403546969</v>
      </c>
      <c r="I746" s="77">
        <v>0.48883648263911128</v>
      </c>
      <c r="J746" s="43">
        <v>1</v>
      </c>
      <c r="K746" s="43" t="s">
        <v>298</v>
      </c>
      <c r="L746" s="43" t="s">
        <v>343</v>
      </c>
      <c r="M746" s="43" t="s">
        <v>297</v>
      </c>
      <c r="N746" s="43" t="s">
        <v>1181</v>
      </c>
      <c r="O746" s="43">
        <v>0</v>
      </c>
      <c r="P746" s="43" t="s">
        <v>344</v>
      </c>
      <c r="Q746" s="77">
        <v>-0.69953488894639371</v>
      </c>
      <c r="R746" s="77">
        <v>1.5102977056681401</v>
      </c>
      <c r="S746" s="43">
        <v>346</v>
      </c>
      <c r="T746" s="53">
        <v>0.4325</v>
      </c>
      <c r="U746" s="58">
        <f t="shared" si="33"/>
        <v>0</v>
      </c>
      <c r="V746" s="78">
        <f t="shared" si="34"/>
        <v>0.42910212280000237</v>
      </c>
      <c r="W746" s="73" t="str">
        <f t="shared" si="35"/>
        <v>OK</v>
      </c>
    </row>
    <row r="747" spans="1:23">
      <c r="A747" s="42" t="s">
        <v>1083</v>
      </c>
      <c r="B747" s="77">
        <v>83</v>
      </c>
      <c r="C747" s="77">
        <v>0.75961538461538458</v>
      </c>
      <c r="D747" s="77">
        <v>0.30769230769230771</v>
      </c>
      <c r="E747" s="77">
        <v>0.96153846153846156</v>
      </c>
      <c r="F747" s="77">
        <v>0.96919903846153843</v>
      </c>
      <c r="G747" s="77">
        <v>0.32390384615384615</v>
      </c>
      <c r="H747" s="77">
        <v>0.44658727149687322</v>
      </c>
      <c r="I747" s="77">
        <v>0.42348245630063447</v>
      </c>
      <c r="J747" s="43">
        <v>1</v>
      </c>
      <c r="K747" s="43" t="s">
        <v>298</v>
      </c>
      <c r="L747" s="43" t="s">
        <v>349</v>
      </c>
      <c r="M747" s="43" t="s">
        <v>301</v>
      </c>
      <c r="N747" s="43" t="s">
        <v>1181</v>
      </c>
      <c r="O747" s="43">
        <v>0</v>
      </c>
      <c r="P747" s="43" t="s">
        <v>344</v>
      </c>
      <c r="Q747" s="77">
        <v>-1.1310132104461619</v>
      </c>
      <c r="R747" s="77">
        <v>-0.44502677287811443</v>
      </c>
      <c r="S747" s="43">
        <v>346</v>
      </c>
      <c r="T747" s="53">
        <v>0.4325</v>
      </c>
      <c r="U747" s="58">
        <f t="shared" si="33"/>
        <v>0</v>
      </c>
      <c r="V747" s="78">
        <f t="shared" si="34"/>
        <v>0.49703304752532174</v>
      </c>
      <c r="W747" s="73" t="str">
        <f t="shared" si="35"/>
        <v>OK</v>
      </c>
    </row>
    <row r="748" spans="1:23">
      <c r="A748" s="42" t="s">
        <v>1084</v>
      </c>
      <c r="B748" s="77">
        <v>89.5</v>
      </c>
      <c r="C748" s="77">
        <v>0.75961538461538458</v>
      </c>
      <c r="D748" s="77">
        <v>0.28846153846153844</v>
      </c>
      <c r="E748" s="77">
        <v>0.97115384615384615</v>
      </c>
      <c r="F748" s="77">
        <v>0.97052884615384616</v>
      </c>
      <c r="G748" s="77">
        <v>0.36796826923076925</v>
      </c>
      <c r="H748" s="77">
        <v>0.35626015358035229</v>
      </c>
      <c r="I748" s="77">
        <v>0.46773732198756074</v>
      </c>
      <c r="J748" s="43">
        <v>1</v>
      </c>
      <c r="K748" s="43" t="s">
        <v>286</v>
      </c>
      <c r="L748" s="43" t="s">
        <v>346</v>
      </c>
      <c r="M748" s="43" t="s">
        <v>290</v>
      </c>
      <c r="N748" s="43" t="s">
        <v>1181</v>
      </c>
      <c r="O748" s="43">
        <v>0</v>
      </c>
      <c r="P748" s="43" t="s">
        <v>344</v>
      </c>
      <c r="Q748" s="77">
        <v>-1.1923693516967973</v>
      </c>
      <c r="R748" s="77">
        <v>-0.17560524294763832</v>
      </c>
      <c r="S748" s="43">
        <v>346</v>
      </c>
      <c r="T748" s="53">
        <v>0.4325</v>
      </c>
      <c r="U748" s="58">
        <f t="shared" si="33"/>
        <v>0</v>
      </c>
      <c r="V748" s="78">
        <f t="shared" si="34"/>
        <v>0.45864619839973442</v>
      </c>
      <c r="W748" s="73" t="str">
        <f t="shared" si="35"/>
        <v>OK</v>
      </c>
    </row>
    <row r="749" spans="1:23">
      <c r="A749" s="42" t="s">
        <v>1085</v>
      </c>
      <c r="B749" s="77">
        <v>124</v>
      </c>
      <c r="C749" s="77">
        <v>0.84615384615384615</v>
      </c>
      <c r="D749" s="77">
        <v>0.28846153846153844</v>
      </c>
      <c r="E749" s="77">
        <v>0.94230769230769229</v>
      </c>
      <c r="F749" s="77">
        <v>0.96770769230769227</v>
      </c>
      <c r="G749" s="77">
        <v>8.4047115384615387E-2</v>
      </c>
      <c r="H749" s="77">
        <v>0.42162159096622293</v>
      </c>
      <c r="I749" s="77">
        <v>0.43068050083682691</v>
      </c>
      <c r="J749" s="43">
        <v>1</v>
      </c>
      <c r="K749" s="43" t="s">
        <v>286</v>
      </c>
      <c r="L749" s="43" t="s">
        <v>349</v>
      </c>
      <c r="M749" s="43" t="s">
        <v>285</v>
      </c>
      <c r="N749" s="43" t="s">
        <v>1181</v>
      </c>
      <c r="O749" s="43">
        <v>0</v>
      </c>
      <c r="P749" s="43" t="s">
        <v>344</v>
      </c>
      <c r="Q749" s="77">
        <v>-0.60452714666639429</v>
      </c>
      <c r="R749" s="77">
        <v>-2.4292283657706908</v>
      </c>
      <c r="S749" s="43">
        <v>346</v>
      </c>
      <c r="T749" s="53">
        <v>0.4325</v>
      </c>
      <c r="U749" s="58">
        <f t="shared" si="33"/>
        <v>0</v>
      </c>
      <c r="V749" s="78">
        <f t="shared" si="34"/>
        <v>0.54792208733969461</v>
      </c>
      <c r="W749" s="73" t="str">
        <f t="shared" si="35"/>
        <v>OK</v>
      </c>
    </row>
    <row r="750" spans="1:23">
      <c r="A750" s="42" t="s">
        <v>1086</v>
      </c>
      <c r="B750" s="77">
        <v>141</v>
      </c>
      <c r="C750" s="77">
        <v>0.98076923076923073</v>
      </c>
      <c r="D750" s="77">
        <v>0.625</v>
      </c>
      <c r="E750" s="77">
        <v>1.4903846153846154</v>
      </c>
      <c r="F750" s="77">
        <v>0.97026153846153851</v>
      </c>
      <c r="G750" s="77">
        <v>0.44383269230769229</v>
      </c>
      <c r="H750" s="77">
        <v>0.69562470414076716</v>
      </c>
      <c r="I750" s="77">
        <v>0.77904228091722083</v>
      </c>
      <c r="J750" s="43">
        <v>0</v>
      </c>
      <c r="K750" s="43" t="s">
        <v>276</v>
      </c>
      <c r="L750" s="43" t="s">
        <v>346</v>
      </c>
      <c r="M750" s="43" t="s">
        <v>278</v>
      </c>
      <c r="N750" s="43" t="s">
        <v>1182</v>
      </c>
      <c r="O750" s="43">
        <v>1</v>
      </c>
      <c r="P750" s="43" t="s">
        <v>350</v>
      </c>
      <c r="Q750" s="77">
        <v>2.1769215811998661</v>
      </c>
      <c r="R750" s="77">
        <v>0.55994950420973877</v>
      </c>
      <c r="S750" s="43">
        <v>223</v>
      </c>
      <c r="T750" s="53">
        <v>0.27875</v>
      </c>
      <c r="U750" s="58">
        <f t="shared" si="33"/>
        <v>0</v>
      </c>
      <c r="V750" s="78">
        <f t="shared" si="34"/>
        <v>0.68578562806158838</v>
      </c>
      <c r="W750" s="73" t="str">
        <f t="shared" si="35"/>
        <v>CONSENT LIMIT</v>
      </c>
    </row>
    <row r="751" spans="1:23">
      <c r="A751" s="42" t="s">
        <v>1087</v>
      </c>
      <c r="B751" s="77">
        <v>76.5</v>
      </c>
      <c r="C751" s="77">
        <v>0.27884615384615385</v>
      </c>
      <c r="D751" s="77">
        <v>5.7692307692307696E-2</v>
      </c>
      <c r="E751" s="77">
        <v>0.68269230769230771</v>
      </c>
      <c r="F751" s="77">
        <v>0.97047692307692301</v>
      </c>
      <c r="G751" s="77">
        <v>0.14324519230769231</v>
      </c>
      <c r="H751" s="77">
        <v>9.7226016277224284E-2</v>
      </c>
      <c r="I751" s="77">
        <v>0.25168865477757413</v>
      </c>
      <c r="J751" s="43">
        <v>1</v>
      </c>
      <c r="K751" s="43" t="s">
        <v>286</v>
      </c>
      <c r="L751" s="43" t="s">
        <v>349</v>
      </c>
      <c r="M751" s="43" t="s">
        <v>285</v>
      </c>
      <c r="N751" s="43" t="s">
        <v>1180</v>
      </c>
      <c r="O751" s="43">
        <v>2</v>
      </c>
      <c r="P751" s="43" t="s">
        <v>347</v>
      </c>
      <c r="Q751" s="77">
        <v>-3.6797758273069721</v>
      </c>
      <c r="R751" s="77">
        <v>-2.0512486940050652</v>
      </c>
      <c r="S751" s="43">
        <v>231</v>
      </c>
      <c r="T751" s="53">
        <v>0.28875000000000001</v>
      </c>
      <c r="U751" s="58">
        <f t="shared" si="33"/>
        <v>0</v>
      </c>
      <c r="V751" s="78">
        <f t="shared" si="34"/>
        <v>0.33344700568110008</v>
      </c>
      <c r="W751" s="73" t="str">
        <f t="shared" si="35"/>
        <v>OK</v>
      </c>
    </row>
    <row r="752" spans="1:23">
      <c r="A752" s="42" t="s">
        <v>1088</v>
      </c>
      <c r="B752" s="77">
        <v>141</v>
      </c>
      <c r="C752" s="77">
        <v>1.2788461538461537</v>
      </c>
      <c r="D752" s="77">
        <v>0.86538461538461542</v>
      </c>
      <c r="E752" s="77">
        <v>1.5192307692307692</v>
      </c>
      <c r="F752" s="77">
        <v>0.96838269230769225</v>
      </c>
      <c r="G752" s="77">
        <v>0.52050288461538463</v>
      </c>
      <c r="H752" s="77">
        <v>0.85775697521678196</v>
      </c>
      <c r="I752" s="77">
        <v>0.83875043290996865</v>
      </c>
      <c r="J752" s="43">
        <v>1</v>
      </c>
      <c r="K752" s="43" t="s">
        <v>270</v>
      </c>
      <c r="L752" s="43" t="s">
        <v>346</v>
      </c>
      <c r="M752" s="43" t="s">
        <v>271</v>
      </c>
      <c r="N752" s="43" t="s">
        <v>1182</v>
      </c>
      <c r="O752" s="43">
        <v>1</v>
      </c>
      <c r="P752" s="43" t="s">
        <v>350</v>
      </c>
      <c r="Q752" s="77">
        <v>3.5339528649012948</v>
      </c>
      <c r="R752" s="77">
        <v>1.2807070929914459</v>
      </c>
      <c r="S752" s="43">
        <v>223</v>
      </c>
      <c r="T752" s="53">
        <v>0.27875</v>
      </c>
      <c r="U752" s="58">
        <f t="shared" si="33"/>
        <v>1</v>
      </c>
      <c r="V752" s="78">
        <f t="shared" si="34"/>
        <v>0.75749004756669636</v>
      </c>
      <c r="W752" s="73" t="str">
        <f t="shared" si="35"/>
        <v>OK</v>
      </c>
    </row>
    <row r="753" spans="1:23">
      <c r="A753" s="42" t="s">
        <v>1089</v>
      </c>
      <c r="B753" s="77">
        <v>88.5</v>
      </c>
      <c r="C753" s="77">
        <v>0.88461538461538458</v>
      </c>
      <c r="D753" s="77">
        <v>0.46153846153846156</v>
      </c>
      <c r="E753" s="77">
        <v>1.0480769230769231</v>
      </c>
      <c r="F753" s="77">
        <v>0.97110096153846159</v>
      </c>
      <c r="G753" s="77">
        <v>0.50076057692307685</v>
      </c>
      <c r="H753" s="77">
        <v>0.59808408874640884</v>
      </c>
      <c r="I753" s="77">
        <v>0.49872890288343696</v>
      </c>
      <c r="J753" s="43">
        <v>1</v>
      </c>
      <c r="K753" s="43" t="s">
        <v>244</v>
      </c>
      <c r="L753" s="43" t="s">
        <v>349</v>
      </c>
      <c r="M753" s="43" t="s">
        <v>257</v>
      </c>
      <c r="N753" s="43" t="s">
        <v>1179</v>
      </c>
      <c r="O753" s="43">
        <v>0</v>
      </c>
      <c r="P753" s="43" t="s">
        <v>344</v>
      </c>
      <c r="Q753" s="77">
        <v>-0.1076955475883896</v>
      </c>
      <c r="R753" s="77">
        <v>0.88339951582508214</v>
      </c>
      <c r="S753" s="43">
        <v>346</v>
      </c>
      <c r="T753" s="53">
        <v>0.4325</v>
      </c>
      <c r="U753" s="58">
        <f t="shared" si="33"/>
        <v>0</v>
      </c>
      <c r="V753" s="78">
        <f t="shared" si="34"/>
        <v>0.54356636657014579</v>
      </c>
      <c r="W753" s="73" t="str">
        <f t="shared" si="35"/>
        <v>OK</v>
      </c>
    </row>
    <row r="754" spans="1:23">
      <c r="A754" s="42" t="s">
        <v>1090</v>
      </c>
      <c r="B754" s="77">
        <v>183</v>
      </c>
      <c r="C754" s="77">
        <v>1.25</v>
      </c>
      <c r="D754" s="77">
        <v>0.55769230769230771</v>
      </c>
      <c r="E754" s="77">
        <v>1.1826923076923077</v>
      </c>
      <c r="F754" s="77">
        <v>0.9723298076923077</v>
      </c>
      <c r="G754" s="77">
        <v>0.35838365384615389</v>
      </c>
      <c r="H754" s="77">
        <v>0.78058319624388295</v>
      </c>
      <c r="I754" s="77">
        <v>0.57582004049278102</v>
      </c>
      <c r="J754" s="43">
        <v>1</v>
      </c>
      <c r="K754" s="43" t="s">
        <v>303</v>
      </c>
      <c r="L754" s="43" t="s">
        <v>346</v>
      </c>
      <c r="M754" s="43" t="s">
        <v>305</v>
      </c>
      <c r="N754" s="43" t="s">
        <v>1182</v>
      </c>
      <c r="O754" s="43">
        <v>1</v>
      </c>
      <c r="P754" s="43" t="s">
        <v>350</v>
      </c>
      <c r="Q754" s="77">
        <v>2.270198355395201</v>
      </c>
      <c r="R754" s="77">
        <v>-0.712826203094718</v>
      </c>
      <c r="S754" s="43">
        <v>223</v>
      </c>
      <c r="T754" s="53">
        <v>0.27875</v>
      </c>
      <c r="U754" s="58">
        <f t="shared" si="33"/>
        <v>0</v>
      </c>
      <c r="V754" s="78">
        <f t="shared" si="34"/>
        <v>0.68441253699604321</v>
      </c>
      <c r="W754" s="73" t="str">
        <f t="shared" si="35"/>
        <v>OK</v>
      </c>
    </row>
    <row r="755" spans="1:23">
      <c r="A755" s="42" t="s">
        <v>1091</v>
      </c>
      <c r="B755" s="77">
        <v>98</v>
      </c>
      <c r="C755" s="77">
        <v>0.90384615384615385</v>
      </c>
      <c r="D755" s="77">
        <v>0.32692307692307693</v>
      </c>
      <c r="E755" s="77">
        <v>0.92307692307692313</v>
      </c>
      <c r="F755" s="77">
        <v>0.97011634615384612</v>
      </c>
      <c r="G755" s="77">
        <v>0.45032307692307688</v>
      </c>
      <c r="H755" s="77">
        <v>0.43070285975475125</v>
      </c>
      <c r="I755" s="77">
        <v>0.34997077552776479</v>
      </c>
      <c r="J755" s="43">
        <v>1</v>
      </c>
      <c r="K755" s="43" t="s">
        <v>298</v>
      </c>
      <c r="L755" s="43" t="s">
        <v>343</v>
      </c>
      <c r="M755" s="43" t="s">
        <v>301</v>
      </c>
      <c r="N755" s="43" t="s">
        <v>1181</v>
      </c>
      <c r="O755" s="43">
        <v>0</v>
      </c>
      <c r="P755" s="43" t="s">
        <v>344</v>
      </c>
      <c r="Q755" s="77">
        <v>-1.0003719031615641</v>
      </c>
      <c r="R755" s="77">
        <v>0.20543233525439308</v>
      </c>
      <c r="S755" s="43">
        <v>346</v>
      </c>
      <c r="T755" s="53">
        <v>0.4325</v>
      </c>
      <c r="U755" s="58">
        <f t="shared" si="33"/>
        <v>0</v>
      </c>
      <c r="V755" s="78">
        <f t="shared" si="34"/>
        <v>0.43622675031719826</v>
      </c>
      <c r="W755" s="73" t="str">
        <f t="shared" si="35"/>
        <v>OK</v>
      </c>
    </row>
    <row r="756" spans="1:23">
      <c r="A756" s="42" t="s">
        <v>1092</v>
      </c>
      <c r="B756" s="77">
        <v>114</v>
      </c>
      <c r="C756" s="77">
        <v>0.99038461538461542</v>
      </c>
      <c r="D756" s="77">
        <v>0.54807692307692313</v>
      </c>
      <c r="E756" s="77">
        <v>1.3557692307692308</v>
      </c>
      <c r="F756" s="77">
        <v>0.96913749999999999</v>
      </c>
      <c r="G756" s="77">
        <v>0.40515576923076924</v>
      </c>
      <c r="H756" s="77">
        <v>0.5826196908543666</v>
      </c>
      <c r="I756" s="77">
        <v>0.62856943113775543</v>
      </c>
      <c r="J756" s="43">
        <v>1</v>
      </c>
      <c r="K756" s="43" t="s">
        <v>263</v>
      </c>
      <c r="L756" s="43" t="s">
        <v>346</v>
      </c>
      <c r="M756" s="43" t="s">
        <v>262</v>
      </c>
      <c r="N756" s="43" t="s">
        <v>1179</v>
      </c>
      <c r="O756" s="43">
        <v>0</v>
      </c>
      <c r="P756" s="43" t="s">
        <v>344</v>
      </c>
      <c r="Q756" s="77">
        <v>1.1098941991995963</v>
      </c>
      <c r="R756" s="77">
        <v>0.31194914441676214</v>
      </c>
      <c r="S756" s="43">
        <v>346</v>
      </c>
      <c r="T756" s="53">
        <v>0.4325</v>
      </c>
      <c r="U756" s="58">
        <f t="shared" si="33"/>
        <v>1</v>
      </c>
      <c r="V756" s="78">
        <f t="shared" si="34"/>
        <v>0.59946074791809933</v>
      </c>
      <c r="W756" s="73" t="str">
        <f t="shared" si="35"/>
        <v>OK</v>
      </c>
    </row>
    <row r="757" spans="1:23">
      <c r="A757" s="42" t="s">
        <v>1093</v>
      </c>
      <c r="B757" s="77">
        <v>85</v>
      </c>
      <c r="C757" s="77">
        <v>0.56730769230769229</v>
      </c>
      <c r="D757" s="77">
        <v>0.25961538461538464</v>
      </c>
      <c r="E757" s="77">
        <v>0.76923076923076927</v>
      </c>
      <c r="F757" s="77">
        <v>0.96865673076923087</v>
      </c>
      <c r="G757" s="77">
        <v>0.42707692307692302</v>
      </c>
      <c r="H757" s="77">
        <v>0.31359062747629257</v>
      </c>
      <c r="I757" s="77">
        <v>0.39341305764262208</v>
      </c>
      <c r="J757" s="43">
        <v>1</v>
      </c>
      <c r="K757" s="43" t="s">
        <v>308</v>
      </c>
      <c r="L757" s="43" t="s">
        <v>353</v>
      </c>
      <c r="M757" s="43" t="s">
        <v>310</v>
      </c>
      <c r="N757" s="43" t="s">
        <v>1180</v>
      </c>
      <c r="O757" s="43">
        <v>2</v>
      </c>
      <c r="P757" s="43" t="s">
        <v>347</v>
      </c>
      <c r="Q757" s="77">
        <v>-2.0728832131808992</v>
      </c>
      <c r="R757" s="77">
        <v>6.9473460862102945E-2</v>
      </c>
      <c r="S757" s="43">
        <v>231</v>
      </c>
      <c r="T757" s="53">
        <v>0.28875000000000001</v>
      </c>
      <c r="U757" s="58">
        <f t="shared" si="33"/>
        <v>0</v>
      </c>
      <c r="V757" s="78">
        <f t="shared" si="34"/>
        <v>0.40237046888788752</v>
      </c>
      <c r="W757" s="73" t="str">
        <f t="shared" si="35"/>
        <v>OK</v>
      </c>
    </row>
    <row r="758" spans="1:23">
      <c r="A758" s="42" t="s">
        <v>1094</v>
      </c>
      <c r="B758" s="77">
        <v>74</v>
      </c>
      <c r="C758" s="77">
        <v>0.61538461538461542</v>
      </c>
      <c r="D758" s="77">
        <v>0.23076923076923078</v>
      </c>
      <c r="E758" s="77">
        <v>0.80769230769230771</v>
      </c>
      <c r="F758" s="77">
        <v>0.9705125</v>
      </c>
      <c r="G758" s="77">
        <v>0.48797980769230764</v>
      </c>
      <c r="H758" s="77">
        <v>0.29924140212691852</v>
      </c>
      <c r="I758" s="77">
        <v>0.3467103262592765</v>
      </c>
      <c r="J758" s="43">
        <v>0</v>
      </c>
      <c r="K758" s="43" t="s">
        <v>244</v>
      </c>
      <c r="L758" s="43" t="s">
        <v>369</v>
      </c>
      <c r="M758" s="43" t="s">
        <v>243</v>
      </c>
      <c r="N758" s="43" t="s">
        <v>1180</v>
      </c>
      <c r="O758" s="43">
        <v>2</v>
      </c>
      <c r="P758" s="43" t="s">
        <v>347</v>
      </c>
      <c r="Q758" s="77">
        <v>-2.2646980609323246</v>
      </c>
      <c r="R758" s="77">
        <v>0.54515366097206008</v>
      </c>
      <c r="S758" s="43">
        <v>231</v>
      </c>
      <c r="T758" s="53">
        <v>0.28875000000000001</v>
      </c>
      <c r="U758" s="58">
        <f t="shared" si="33"/>
        <v>0</v>
      </c>
      <c r="V758" s="78">
        <f t="shared" si="34"/>
        <v>0.36667677691181938</v>
      </c>
      <c r="W758" s="73" t="str">
        <f t="shared" si="35"/>
        <v>OK</v>
      </c>
    </row>
    <row r="759" spans="1:23">
      <c r="A759" s="42" t="s">
        <v>1095</v>
      </c>
      <c r="B759" s="77">
        <v>92.5</v>
      </c>
      <c r="C759" s="77">
        <v>0.84615384615384615</v>
      </c>
      <c r="D759" s="77">
        <v>0.45192307692307693</v>
      </c>
      <c r="E759" s="77">
        <v>1.3653846153846154</v>
      </c>
      <c r="F759" s="77">
        <v>0.97124711538461539</v>
      </c>
      <c r="G759" s="77">
        <v>0.45269230769230767</v>
      </c>
      <c r="H759" s="77">
        <v>0.46189649918023556</v>
      </c>
      <c r="I759" s="77">
        <v>0.59327368238101319</v>
      </c>
      <c r="J759" s="43">
        <v>1</v>
      </c>
      <c r="K759" s="43" t="s">
        <v>263</v>
      </c>
      <c r="L759" s="43" t="s">
        <v>346</v>
      </c>
      <c r="M759" s="43" t="s">
        <v>262</v>
      </c>
      <c r="N759" s="43" t="s">
        <v>1181</v>
      </c>
      <c r="O759" s="43">
        <v>0</v>
      </c>
      <c r="P759" s="43" t="s">
        <v>344</v>
      </c>
      <c r="Q759" s="77">
        <v>0.18679337335111892</v>
      </c>
      <c r="R759" s="77">
        <v>0.73751337100651826</v>
      </c>
      <c r="S759" s="43">
        <v>346</v>
      </c>
      <c r="T759" s="53">
        <v>0.4325</v>
      </c>
      <c r="U759" s="58">
        <f t="shared" si="33"/>
        <v>0</v>
      </c>
      <c r="V759" s="78">
        <f t="shared" si="34"/>
        <v>0.52266245242233311</v>
      </c>
      <c r="W759" s="73" t="str">
        <f t="shared" si="35"/>
        <v>OK</v>
      </c>
    </row>
    <row r="760" spans="1:23">
      <c r="A760" s="42" t="s">
        <v>1096</v>
      </c>
      <c r="B760" s="77">
        <v>146</v>
      </c>
      <c r="C760" s="77">
        <v>1.1057692307692308</v>
      </c>
      <c r="D760" s="77">
        <v>0.79807692307692313</v>
      </c>
      <c r="E760" s="77">
        <v>1.7692307692307692</v>
      </c>
      <c r="F760" s="77">
        <v>0.97300192307692313</v>
      </c>
      <c r="G760" s="77">
        <v>0.52478076923076922</v>
      </c>
      <c r="H760" s="77">
        <v>0.73523756388441086</v>
      </c>
      <c r="I760" s="77">
        <v>0.81323249624894833</v>
      </c>
      <c r="J760" s="43">
        <v>1</v>
      </c>
      <c r="K760" s="43" t="s">
        <v>263</v>
      </c>
      <c r="L760" s="43" t="s">
        <v>349</v>
      </c>
      <c r="M760" s="43" t="s">
        <v>264</v>
      </c>
      <c r="N760" s="43" t="s">
        <v>1182</v>
      </c>
      <c r="O760" s="43">
        <v>1</v>
      </c>
      <c r="P760" s="43" t="s">
        <v>350</v>
      </c>
      <c r="Q760" s="77">
        <v>3.2085374778552147</v>
      </c>
      <c r="R760" s="77">
        <v>1.2994368239737342</v>
      </c>
      <c r="S760" s="43">
        <v>223</v>
      </c>
      <c r="T760" s="53">
        <v>0.27875</v>
      </c>
      <c r="U760" s="58">
        <f t="shared" si="33"/>
        <v>1</v>
      </c>
      <c r="V760" s="78">
        <f t="shared" si="34"/>
        <v>0.69363146031497702</v>
      </c>
      <c r="W760" s="73" t="str">
        <f t="shared" si="35"/>
        <v>OK</v>
      </c>
    </row>
    <row r="761" spans="1:23">
      <c r="A761" s="42" t="s">
        <v>1097</v>
      </c>
      <c r="B761" s="77">
        <v>174.5</v>
      </c>
      <c r="C761" s="77">
        <v>1.0480769230769231</v>
      </c>
      <c r="D761" s="77">
        <v>0.5</v>
      </c>
      <c r="E761" s="77">
        <v>1.3173076923076923</v>
      </c>
      <c r="F761" s="77">
        <v>0.97548173076923084</v>
      </c>
      <c r="G761" s="77">
        <v>0.41175865384615384</v>
      </c>
      <c r="H761" s="77">
        <v>0.71535938079737926</v>
      </c>
      <c r="I761" s="77">
        <v>0.68777039616514346</v>
      </c>
      <c r="J761" s="43">
        <v>1</v>
      </c>
      <c r="K761" s="43" t="s">
        <v>308</v>
      </c>
      <c r="L761" s="43" t="s">
        <v>349</v>
      </c>
      <c r="M761" s="43" t="s">
        <v>310</v>
      </c>
      <c r="N761" s="43" t="s">
        <v>1182</v>
      </c>
      <c r="O761" s="43">
        <v>1</v>
      </c>
      <c r="P761" s="43" t="s">
        <v>350</v>
      </c>
      <c r="Q761" s="77">
        <v>2.0133578441917774</v>
      </c>
      <c r="R761" s="77">
        <v>-0.16339863349839168</v>
      </c>
      <c r="S761" s="43">
        <v>223</v>
      </c>
      <c r="T761" s="53">
        <v>0.27875</v>
      </c>
      <c r="U761" s="58">
        <f t="shared" si="33"/>
        <v>1</v>
      </c>
      <c r="V761" s="78">
        <f t="shared" si="34"/>
        <v>0.67530317674682516</v>
      </c>
      <c r="W761" s="73" t="str">
        <f t="shared" si="35"/>
        <v>OK</v>
      </c>
    </row>
    <row r="762" spans="1:23">
      <c r="A762" s="42" t="s">
        <v>1098</v>
      </c>
      <c r="B762" s="77">
        <v>58</v>
      </c>
      <c r="C762" s="77">
        <v>0.74038461538461542</v>
      </c>
      <c r="D762" s="77">
        <v>0.27884615384615385</v>
      </c>
      <c r="E762" s="77">
        <v>0.90384615384615385</v>
      </c>
      <c r="F762" s="77">
        <v>0.97012980769230772</v>
      </c>
      <c r="G762" s="77">
        <v>0.48062884615384616</v>
      </c>
      <c r="H762" s="77">
        <v>0.20066675633063935</v>
      </c>
      <c r="I762" s="77">
        <v>0.34070442581382437</v>
      </c>
      <c r="J762" s="43">
        <v>0</v>
      </c>
      <c r="K762" s="43" t="s">
        <v>266</v>
      </c>
      <c r="L762" s="43" t="s">
        <v>343</v>
      </c>
      <c r="M762" s="43" t="s">
        <v>267</v>
      </c>
      <c r="N762" s="43" t="s">
        <v>1180</v>
      </c>
      <c r="O762" s="43">
        <v>2</v>
      </c>
      <c r="P762" s="43" t="s">
        <v>347</v>
      </c>
      <c r="Q762" s="77">
        <v>-2.2192664726171452</v>
      </c>
      <c r="R762" s="77">
        <v>0.70695609458507358</v>
      </c>
      <c r="S762" s="43">
        <v>231</v>
      </c>
      <c r="T762" s="53">
        <v>0.28875000000000001</v>
      </c>
      <c r="U762" s="58">
        <f t="shared" si="33"/>
        <v>0</v>
      </c>
      <c r="V762" s="78">
        <f t="shared" si="34"/>
        <v>0.32235415655447347</v>
      </c>
      <c r="W762" s="73" t="str">
        <f t="shared" si="35"/>
        <v>OK</v>
      </c>
    </row>
    <row r="763" spans="1:23">
      <c r="A763" s="42" t="s">
        <v>1099</v>
      </c>
      <c r="B763" s="77">
        <v>133</v>
      </c>
      <c r="C763" s="77">
        <v>1.1057692307692308</v>
      </c>
      <c r="D763" s="77">
        <v>0.48076923076923078</v>
      </c>
      <c r="E763" s="77">
        <v>1.1346153846153846</v>
      </c>
      <c r="F763" s="77">
        <v>0.973735576923077</v>
      </c>
      <c r="G763" s="77">
        <v>0.55990480769230766</v>
      </c>
      <c r="H763" s="77">
        <v>0.72905164358867935</v>
      </c>
      <c r="I763" s="77">
        <v>0.62226227216405194</v>
      </c>
      <c r="J763" s="43">
        <v>1</v>
      </c>
      <c r="K763" s="43" t="s">
        <v>281</v>
      </c>
      <c r="L763" s="43" t="s">
        <v>349</v>
      </c>
      <c r="M763" s="43" t="s">
        <v>283</v>
      </c>
      <c r="N763" s="43" t="s">
        <v>1182</v>
      </c>
      <c r="O763" s="43">
        <v>0</v>
      </c>
      <c r="P763" s="43" t="s">
        <v>344</v>
      </c>
      <c r="Q763" s="77">
        <v>1.2717949507857189</v>
      </c>
      <c r="R763" s="77">
        <v>1.0658864049939545</v>
      </c>
      <c r="S763" s="43">
        <v>346</v>
      </c>
      <c r="T763" s="53">
        <v>0.4325</v>
      </c>
      <c r="U763" s="58">
        <f t="shared" si="33"/>
        <v>1</v>
      </c>
      <c r="V763" s="78">
        <f t="shared" si="34"/>
        <v>0.62477571934104437</v>
      </c>
      <c r="W763" s="73" t="str">
        <f t="shared" si="35"/>
        <v>OK</v>
      </c>
    </row>
    <row r="764" spans="1:23">
      <c r="A764" s="42" t="s">
        <v>1100</v>
      </c>
      <c r="B764" s="77">
        <v>110.5</v>
      </c>
      <c r="C764" s="77">
        <v>1</v>
      </c>
      <c r="D764" s="77">
        <v>0.41346153846153844</v>
      </c>
      <c r="E764" s="77">
        <v>1.1538461538461537</v>
      </c>
      <c r="F764" s="77">
        <v>0.96940192307692308</v>
      </c>
      <c r="G764" s="77">
        <v>0.43351153846153845</v>
      </c>
      <c r="H764" s="77">
        <v>0.64130043380622603</v>
      </c>
      <c r="I764" s="77">
        <v>0.45009047447329054</v>
      </c>
      <c r="J764" s="43">
        <v>1</v>
      </c>
      <c r="K764" s="43" t="s">
        <v>281</v>
      </c>
      <c r="L764" s="43" t="s">
        <v>349</v>
      </c>
      <c r="M764" s="43" t="s">
        <v>283</v>
      </c>
      <c r="N764" s="43" t="s">
        <v>1179</v>
      </c>
      <c r="O764" s="43">
        <v>0</v>
      </c>
      <c r="P764" s="43" t="s">
        <v>344</v>
      </c>
      <c r="Q764" s="77">
        <v>0.31937824478593302</v>
      </c>
      <c r="R764" s="77">
        <v>0.2292638382768426</v>
      </c>
      <c r="S764" s="43">
        <v>346</v>
      </c>
      <c r="T764" s="53">
        <v>0.4325</v>
      </c>
      <c r="U764" s="58">
        <f t="shared" si="33"/>
        <v>0</v>
      </c>
      <c r="V764" s="78">
        <f t="shared" si="34"/>
        <v>0.56523445293940422</v>
      </c>
      <c r="W764" s="73" t="str">
        <f t="shared" si="35"/>
        <v>OK</v>
      </c>
    </row>
    <row r="765" spans="1:23">
      <c r="A765" s="42" t="s">
        <v>1101</v>
      </c>
      <c r="B765" s="77">
        <v>63</v>
      </c>
      <c r="C765" s="77">
        <v>0.44230769230769229</v>
      </c>
      <c r="D765" s="77">
        <v>0.16346153846153846</v>
      </c>
      <c r="E765" s="77">
        <v>0.56730769230769229</v>
      </c>
      <c r="F765" s="77">
        <v>0.97009903846153844</v>
      </c>
      <c r="G765" s="77">
        <v>0.31943269230769233</v>
      </c>
      <c r="H765" s="77">
        <v>0.25137772760210059</v>
      </c>
      <c r="I765" s="77">
        <v>0.23592894973611517</v>
      </c>
      <c r="J765" s="43">
        <v>1</v>
      </c>
      <c r="K765" s="43" t="s">
        <v>244</v>
      </c>
      <c r="L765" s="43" t="s">
        <v>343</v>
      </c>
      <c r="M765" s="43" t="s">
        <v>260</v>
      </c>
      <c r="N765" s="43" t="s">
        <v>1180</v>
      </c>
      <c r="O765" s="43">
        <v>2</v>
      </c>
      <c r="P765" s="43" t="s">
        <v>347</v>
      </c>
      <c r="Q765" s="77">
        <v>-3.3025792083194547</v>
      </c>
      <c r="R765" s="77">
        <v>-0.74327005434255045</v>
      </c>
      <c r="S765" s="43">
        <v>231</v>
      </c>
      <c r="T765" s="53">
        <v>0.28875000000000001</v>
      </c>
      <c r="U765" s="58">
        <f t="shared" si="33"/>
        <v>0</v>
      </c>
      <c r="V765" s="78">
        <f t="shared" si="34"/>
        <v>0.35404048926485676</v>
      </c>
      <c r="W765" s="73" t="str">
        <f t="shared" si="35"/>
        <v>OK</v>
      </c>
    </row>
    <row r="766" spans="1:23">
      <c r="A766" s="42" t="s">
        <v>1102</v>
      </c>
      <c r="B766" s="77">
        <v>203</v>
      </c>
      <c r="C766" s="77">
        <v>1.2019230769230769</v>
      </c>
      <c r="D766" s="77">
        <v>0.79807692307692313</v>
      </c>
      <c r="E766" s="77">
        <v>1.4326923076923077</v>
      </c>
      <c r="F766" s="77">
        <v>0.97182211538461538</v>
      </c>
      <c r="G766" s="77">
        <v>0.14765384615384616</v>
      </c>
      <c r="H766" s="77">
        <v>0.68155315646931003</v>
      </c>
      <c r="I766" s="77">
        <v>0.77521435352191337</v>
      </c>
      <c r="J766" s="43">
        <v>1</v>
      </c>
      <c r="K766" s="43" t="s">
        <v>286</v>
      </c>
      <c r="L766" s="43" t="s">
        <v>349</v>
      </c>
      <c r="M766" s="43" t="s">
        <v>289</v>
      </c>
      <c r="N766" s="43" t="s">
        <v>1182</v>
      </c>
      <c r="O766" s="43">
        <v>1</v>
      </c>
      <c r="P766" s="43" t="s">
        <v>350</v>
      </c>
      <c r="Q766" s="77">
        <v>3.4709924401148102</v>
      </c>
      <c r="R766" s="77">
        <v>-1.9264226260059483</v>
      </c>
      <c r="S766" s="43">
        <v>223</v>
      </c>
      <c r="T766" s="53">
        <v>0.27875</v>
      </c>
      <c r="U766" s="58">
        <f t="shared" si="33"/>
        <v>1</v>
      </c>
      <c r="V766" s="78">
        <f t="shared" si="34"/>
        <v>0.75234976492930195</v>
      </c>
      <c r="W766" s="73" t="str">
        <f t="shared" si="35"/>
        <v>OK</v>
      </c>
    </row>
    <row r="767" spans="1:23">
      <c r="A767" s="42" t="s">
        <v>1103</v>
      </c>
      <c r="B767" s="77">
        <v>170</v>
      </c>
      <c r="C767" s="77">
        <v>1.3461538461538463</v>
      </c>
      <c r="D767" s="77">
        <v>0.68269230769230771</v>
      </c>
      <c r="E767" s="77">
        <v>1.3365384615384615</v>
      </c>
      <c r="F767" s="77">
        <v>0.96767884615384614</v>
      </c>
      <c r="G767" s="77">
        <v>0.46452884615384615</v>
      </c>
      <c r="H767" s="77">
        <v>0.82612973981751125</v>
      </c>
      <c r="I767" s="77">
        <v>0.57419445788072854</v>
      </c>
      <c r="J767" s="43">
        <v>1</v>
      </c>
      <c r="K767" s="43" t="s">
        <v>298</v>
      </c>
      <c r="L767" s="43" t="s">
        <v>346</v>
      </c>
      <c r="M767" s="43" t="s">
        <v>299</v>
      </c>
      <c r="N767" s="43" t="s">
        <v>1182</v>
      </c>
      <c r="O767" s="43">
        <v>1</v>
      </c>
      <c r="P767" s="43" t="s">
        <v>350</v>
      </c>
      <c r="Q767" s="77">
        <v>2.7648980682185749</v>
      </c>
      <c r="R767" s="77">
        <v>0.24843072703389965</v>
      </c>
      <c r="S767" s="43">
        <v>223</v>
      </c>
      <c r="T767" s="53">
        <v>0.27875</v>
      </c>
      <c r="U767" s="58">
        <f t="shared" si="33"/>
        <v>0</v>
      </c>
      <c r="V767" s="78">
        <f t="shared" si="34"/>
        <v>0.67788450874363704</v>
      </c>
      <c r="W767" s="73" t="str">
        <f t="shared" si="35"/>
        <v>OK</v>
      </c>
    </row>
    <row r="768" spans="1:23">
      <c r="A768" s="42" t="s">
        <v>1104</v>
      </c>
      <c r="B768" s="77">
        <v>90.5</v>
      </c>
      <c r="C768" s="77">
        <v>0.69230769230769229</v>
      </c>
      <c r="D768" s="77">
        <v>0.25961538461538464</v>
      </c>
      <c r="E768" s="77">
        <v>0.94230769230769229</v>
      </c>
      <c r="F768" s="77">
        <v>0.96750192307692306</v>
      </c>
      <c r="G768" s="77">
        <v>0.3639317307692308</v>
      </c>
      <c r="H768" s="77">
        <v>0.47168367584385679</v>
      </c>
      <c r="I768" s="77">
        <v>0.41312927166108709</v>
      </c>
      <c r="J768" s="43">
        <v>1</v>
      </c>
      <c r="K768" s="43" t="s">
        <v>244</v>
      </c>
      <c r="L768" s="43" t="s">
        <v>353</v>
      </c>
      <c r="M768" s="43" t="s">
        <v>257</v>
      </c>
      <c r="N768" s="43" t="s">
        <v>1181</v>
      </c>
      <c r="O768" s="43">
        <v>0</v>
      </c>
      <c r="P768" s="43" t="s">
        <v>344</v>
      </c>
      <c r="Q768" s="77">
        <v>-1.2652487548769915</v>
      </c>
      <c r="R768" s="77">
        <v>-0.28834476946712573</v>
      </c>
      <c r="S768" s="43">
        <v>346</v>
      </c>
      <c r="T768" s="53">
        <v>0.4325</v>
      </c>
      <c r="U768" s="58">
        <f t="shared" si="33"/>
        <v>0</v>
      </c>
      <c r="V768" s="78">
        <f t="shared" si="34"/>
        <v>0.49521350293575395</v>
      </c>
      <c r="W768" s="73" t="str">
        <f t="shared" si="35"/>
        <v>OK</v>
      </c>
    </row>
    <row r="769" spans="1:23">
      <c r="A769" s="42" t="s">
        <v>1105</v>
      </c>
      <c r="B769" s="77">
        <v>46.5</v>
      </c>
      <c r="C769" s="77">
        <v>0.48076923076923078</v>
      </c>
      <c r="D769" s="77">
        <v>0.17307692307692307</v>
      </c>
      <c r="E769" s="77">
        <v>0.71153846153846156</v>
      </c>
      <c r="F769" s="77">
        <v>0.96772596153846158</v>
      </c>
      <c r="G769" s="77">
        <v>0.52207980769230766</v>
      </c>
      <c r="H769" s="77">
        <v>0.1905146679709592</v>
      </c>
      <c r="I769" s="77">
        <v>0.27031598084423181</v>
      </c>
      <c r="J769" s="43">
        <v>1</v>
      </c>
      <c r="K769" s="43" t="s">
        <v>276</v>
      </c>
      <c r="L769" s="43" t="s">
        <v>349</v>
      </c>
      <c r="M769" s="43" t="s">
        <v>277</v>
      </c>
      <c r="N769" s="43" t="s">
        <v>1180</v>
      </c>
      <c r="O769" s="43">
        <v>2</v>
      </c>
      <c r="P769" s="43" t="s">
        <v>347</v>
      </c>
      <c r="Q769" s="77">
        <v>-3.3365382855198877</v>
      </c>
      <c r="R769" s="77">
        <v>0.86773211916602377</v>
      </c>
      <c r="S769" s="43">
        <v>231</v>
      </c>
      <c r="T769" s="53">
        <v>0.28875000000000001</v>
      </c>
      <c r="U769" s="58">
        <f t="shared" si="33"/>
        <v>0</v>
      </c>
      <c r="V769" s="78">
        <f t="shared" si="34"/>
        <v>0.28630644291712426</v>
      </c>
      <c r="W769" s="73" t="str">
        <f t="shared" si="35"/>
        <v>OK</v>
      </c>
    </row>
    <row r="770" spans="1:23">
      <c r="A770" s="42" t="s">
        <v>1106</v>
      </c>
      <c r="B770" s="77">
        <v>80.5</v>
      </c>
      <c r="C770" s="77">
        <v>0.50961538461538458</v>
      </c>
      <c r="D770" s="77">
        <v>0.25961538461538464</v>
      </c>
      <c r="E770" s="77">
        <v>0.99038461538461542</v>
      </c>
      <c r="F770" s="77">
        <v>0.97391826923076918</v>
      </c>
      <c r="G770" s="77">
        <v>0.26046249999999999</v>
      </c>
      <c r="H770" s="77">
        <v>0.16832295984090873</v>
      </c>
      <c r="I770" s="77">
        <v>0.42793047557775832</v>
      </c>
      <c r="J770" s="43">
        <v>1</v>
      </c>
      <c r="K770" s="43" t="s">
        <v>244</v>
      </c>
      <c r="L770" s="43" t="s">
        <v>343</v>
      </c>
      <c r="M770" s="43" t="s">
        <v>257</v>
      </c>
      <c r="N770" s="43" t="s">
        <v>1180</v>
      </c>
      <c r="O770" s="43">
        <v>2</v>
      </c>
      <c r="P770" s="43" t="s">
        <v>347</v>
      </c>
      <c r="Q770" s="77">
        <v>-2.0795326351413661</v>
      </c>
      <c r="R770" s="77">
        <v>-0.89126205984681672</v>
      </c>
      <c r="S770" s="43">
        <v>231</v>
      </c>
      <c r="T770" s="53">
        <v>0.28875000000000001</v>
      </c>
      <c r="U770" s="58">
        <f t="shared" si="33"/>
        <v>0</v>
      </c>
      <c r="V770" s="78">
        <f t="shared" si="34"/>
        <v>0.38900884960173643</v>
      </c>
      <c r="W770" s="73" t="str">
        <f t="shared" si="35"/>
        <v>OK</v>
      </c>
    </row>
    <row r="771" spans="1:23">
      <c r="A771" s="42" t="s">
        <v>1107</v>
      </c>
      <c r="B771" s="77">
        <v>134</v>
      </c>
      <c r="C771" s="77">
        <v>1.2788461538461537</v>
      </c>
      <c r="D771" s="77">
        <v>0.625</v>
      </c>
      <c r="E771" s="77">
        <v>1.3173076923076923</v>
      </c>
      <c r="F771" s="77">
        <v>0.97210769230769223</v>
      </c>
      <c r="G771" s="77">
        <v>0.5022326923076923</v>
      </c>
      <c r="H771" s="77">
        <v>0.84380578121420569</v>
      </c>
      <c r="I771" s="77">
        <v>0.60929397073569724</v>
      </c>
      <c r="J771" s="43">
        <v>1</v>
      </c>
      <c r="K771" s="43" t="s">
        <v>286</v>
      </c>
      <c r="L771" s="43" t="s">
        <v>343</v>
      </c>
      <c r="M771" s="43" t="s">
        <v>292</v>
      </c>
      <c r="N771" s="43" t="s">
        <v>1182</v>
      </c>
      <c r="O771" s="43">
        <v>1</v>
      </c>
      <c r="P771" s="43" t="s">
        <v>350</v>
      </c>
      <c r="Q771" s="77">
        <v>2.2602535325428121</v>
      </c>
      <c r="R771" s="77">
        <v>0.82222940182267112</v>
      </c>
      <c r="S771" s="43">
        <v>223</v>
      </c>
      <c r="T771" s="53">
        <v>0.27875</v>
      </c>
      <c r="U771" s="58">
        <f t="shared" si="33"/>
        <v>1</v>
      </c>
      <c r="V771" s="78">
        <f t="shared" si="34"/>
        <v>0.68694261969017867</v>
      </c>
      <c r="W771" s="73" t="str">
        <f t="shared" si="35"/>
        <v>OK</v>
      </c>
    </row>
    <row r="772" spans="1:23">
      <c r="A772" s="42" t="s">
        <v>1108</v>
      </c>
      <c r="B772" s="77">
        <v>111</v>
      </c>
      <c r="C772" s="77">
        <v>0.81730769230769229</v>
      </c>
      <c r="D772" s="77">
        <v>0.45192307692307693</v>
      </c>
      <c r="E772" s="77">
        <v>1.2307692307692308</v>
      </c>
      <c r="F772" s="77">
        <v>0.97094711538461531</v>
      </c>
      <c r="G772" s="77">
        <v>0.29258461538461539</v>
      </c>
      <c r="H772" s="77">
        <v>0.42826013646192246</v>
      </c>
      <c r="I772" s="77">
        <v>0.60009087764167424</v>
      </c>
      <c r="J772" s="43">
        <v>0</v>
      </c>
      <c r="K772" s="43" t="s">
        <v>312</v>
      </c>
      <c r="L772" s="43" t="s">
        <v>343</v>
      </c>
      <c r="M772" s="43" t="s">
        <v>314</v>
      </c>
      <c r="N772" s="43" t="s">
        <v>1181</v>
      </c>
      <c r="O772" s="43">
        <v>0</v>
      </c>
      <c r="P772" s="43" t="s">
        <v>344</v>
      </c>
      <c r="Q772" s="77">
        <v>0.17416816649388139</v>
      </c>
      <c r="R772" s="77">
        <v>-0.56354554808663349</v>
      </c>
      <c r="S772" s="43">
        <v>346</v>
      </c>
      <c r="T772" s="53">
        <v>0.4325</v>
      </c>
      <c r="U772" s="58">
        <f t="shared" si="33"/>
        <v>0</v>
      </c>
      <c r="V772" s="78">
        <f t="shared" si="34"/>
        <v>0.54959817085421347</v>
      </c>
      <c r="W772" s="73" t="str">
        <f t="shared" si="35"/>
        <v>OK</v>
      </c>
    </row>
    <row r="773" spans="1:23">
      <c r="A773" s="42" t="s">
        <v>1109</v>
      </c>
      <c r="B773" s="77">
        <v>84.5</v>
      </c>
      <c r="C773" s="77">
        <v>0.5</v>
      </c>
      <c r="D773" s="77">
        <v>0.20192307692307693</v>
      </c>
      <c r="E773" s="77">
        <v>0.52884615384615385</v>
      </c>
      <c r="F773" s="77">
        <v>0.9681788461538462</v>
      </c>
      <c r="G773" s="77">
        <v>0.27500576923076925</v>
      </c>
      <c r="H773" s="77">
        <v>0.19774425352010394</v>
      </c>
      <c r="I773" s="77">
        <v>0.25428276847937814</v>
      </c>
      <c r="J773" s="43">
        <v>1</v>
      </c>
      <c r="K773" s="43" t="s">
        <v>244</v>
      </c>
      <c r="L773" s="43" t="s">
        <v>343</v>
      </c>
      <c r="M773" s="43" t="s">
        <v>261</v>
      </c>
      <c r="N773" s="43" t="s">
        <v>1180</v>
      </c>
      <c r="O773" s="43">
        <v>2</v>
      </c>
      <c r="P773" s="43" t="s">
        <v>347</v>
      </c>
      <c r="Q773" s="77">
        <v>-3.0218135778141693</v>
      </c>
      <c r="R773" s="77">
        <v>-1.217625661591784</v>
      </c>
      <c r="S773" s="43">
        <v>231</v>
      </c>
      <c r="T773" s="53">
        <v>0.28875000000000001</v>
      </c>
      <c r="U773" s="58">
        <f t="shared" si="33"/>
        <v>0</v>
      </c>
      <c r="V773" s="78">
        <f t="shared" si="34"/>
        <v>0.34651830232016789</v>
      </c>
      <c r="W773" s="73" t="str">
        <f t="shared" si="35"/>
        <v>OK</v>
      </c>
    </row>
    <row r="774" spans="1:23">
      <c r="A774" s="42" t="s">
        <v>1110</v>
      </c>
      <c r="B774" s="77">
        <v>148</v>
      </c>
      <c r="C774" s="77">
        <v>1.2692307692307692</v>
      </c>
      <c r="D774" s="77">
        <v>0.85576923076923073</v>
      </c>
      <c r="E774" s="77">
        <v>1.5096153846153846</v>
      </c>
      <c r="F774" s="77">
        <v>0.97288750000000002</v>
      </c>
      <c r="G774" s="77">
        <v>0.36936923076923078</v>
      </c>
      <c r="H774" s="77">
        <v>0.80544913695947051</v>
      </c>
      <c r="I774" s="77">
        <v>0.80429162946397204</v>
      </c>
      <c r="J774" s="43">
        <v>0</v>
      </c>
      <c r="K774" s="43" t="s">
        <v>312</v>
      </c>
      <c r="L774" s="43" t="s">
        <v>349</v>
      </c>
      <c r="M774" s="43" t="s">
        <v>315</v>
      </c>
      <c r="N774" s="43" t="s">
        <v>1182</v>
      </c>
      <c r="O774" s="43">
        <v>1</v>
      </c>
      <c r="P774" s="43" t="s">
        <v>350</v>
      </c>
      <c r="Q774" s="77">
        <v>3.4466665255264117</v>
      </c>
      <c r="R774" s="77">
        <v>0.15927282807767121</v>
      </c>
      <c r="S774" s="43">
        <v>223</v>
      </c>
      <c r="T774" s="53">
        <v>0.27875</v>
      </c>
      <c r="U774" s="58">
        <f t="shared" si="33"/>
        <v>0</v>
      </c>
      <c r="V774" s="78">
        <f t="shared" si="34"/>
        <v>0.76139729277864565</v>
      </c>
      <c r="W774" s="73" t="str">
        <f t="shared" si="35"/>
        <v>CONSENT LIMIT</v>
      </c>
    </row>
    <row r="775" spans="1:23">
      <c r="A775" s="42" t="s">
        <v>1111</v>
      </c>
      <c r="B775" s="77">
        <v>107.5</v>
      </c>
      <c r="C775" s="77">
        <v>0.76923076923076927</v>
      </c>
      <c r="D775" s="77">
        <v>0.31730769230769229</v>
      </c>
      <c r="E775" s="77">
        <v>1.0576923076923077</v>
      </c>
      <c r="F775" s="77">
        <v>0.9698365384615385</v>
      </c>
      <c r="G775" s="77">
        <v>0.31997596153846158</v>
      </c>
      <c r="H775" s="77">
        <v>0.41552072070354068</v>
      </c>
      <c r="I775" s="77">
        <v>0.52060541764408153</v>
      </c>
      <c r="J775" s="43">
        <v>1</v>
      </c>
      <c r="K775" s="43" t="s">
        <v>298</v>
      </c>
      <c r="L775" s="43" t="s">
        <v>369</v>
      </c>
      <c r="M775" s="43" t="s">
        <v>300</v>
      </c>
      <c r="N775" s="43" t="s">
        <v>1181</v>
      </c>
      <c r="O775" s="43">
        <v>0</v>
      </c>
      <c r="P775" s="43" t="s">
        <v>344</v>
      </c>
      <c r="Q775" s="77">
        <v>-0.60385983393299203</v>
      </c>
      <c r="R775" s="77">
        <v>-0.55868049249315355</v>
      </c>
      <c r="S775" s="43">
        <v>346</v>
      </c>
      <c r="T775" s="53">
        <v>0.4325</v>
      </c>
      <c r="U775" s="58">
        <f t="shared" si="33"/>
        <v>0</v>
      </c>
      <c r="V775" s="78">
        <f t="shared" si="34"/>
        <v>0.51317195922520242</v>
      </c>
      <c r="W775" s="73" t="str">
        <f t="shared" si="35"/>
        <v>OK</v>
      </c>
    </row>
    <row r="776" spans="1:23">
      <c r="A776" s="42" t="s">
        <v>1112</v>
      </c>
      <c r="B776" s="77">
        <v>118</v>
      </c>
      <c r="C776" s="77">
        <v>0.96153846153846156</v>
      </c>
      <c r="D776" s="77">
        <v>0.54807692307692313</v>
      </c>
      <c r="E776" s="77">
        <v>1.2115384615384615</v>
      </c>
      <c r="F776" s="77">
        <v>0.96965480769230772</v>
      </c>
      <c r="G776" s="77">
        <v>0.52238076923076926</v>
      </c>
      <c r="H776" s="77">
        <v>0.56385577735400505</v>
      </c>
      <c r="I776" s="77">
        <v>0.64259470229287941</v>
      </c>
      <c r="J776" s="43">
        <v>0</v>
      </c>
      <c r="K776" s="43" t="s">
        <v>276</v>
      </c>
      <c r="L776" s="43" t="s">
        <v>353</v>
      </c>
      <c r="M776" s="43" t="s">
        <v>278</v>
      </c>
      <c r="N776" s="43" t="s">
        <v>1179</v>
      </c>
      <c r="O776" s="43">
        <v>0</v>
      </c>
      <c r="P776" s="43" t="s">
        <v>344</v>
      </c>
      <c r="Q776" s="77">
        <v>0.88231525664643129</v>
      </c>
      <c r="R776" s="77">
        <v>1.0072557543361995</v>
      </c>
      <c r="S776" s="43">
        <v>346</v>
      </c>
      <c r="T776" s="53">
        <v>0.4325</v>
      </c>
      <c r="U776" s="58">
        <f t="shared" si="33"/>
        <v>0</v>
      </c>
      <c r="V776" s="78">
        <f t="shared" si="34"/>
        <v>0.56591831818947369</v>
      </c>
      <c r="W776" s="73" t="str">
        <f t="shared" si="35"/>
        <v>OK</v>
      </c>
    </row>
    <row r="777" spans="1:23">
      <c r="A777" s="42" t="s">
        <v>1113</v>
      </c>
      <c r="B777" s="77">
        <v>85</v>
      </c>
      <c r="C777" s="77">
        <v>0.875</v>
      </c>
      <c r="D777" s="77">
        <v>0.25961538461538464</v>
      </c>
      <c r="E777" s="77">
        <v>0.93269230769230771</v>
      </c>
      <c r="F777" s="77">
        <v>0.97230000000000005</v>
      </c>
      <c r="G777" s="77">
        <v>0.49786057692307695</v>
      </c>
      <c r="H777" s="77">
        <v>0.49957081750486815</v>
      </c>
      <c r="I777" s="77">
        <v>0.30576747325081521</v>
      </c>
      <c r="J777" s="43">
        <v>1</v>
      </c>
      <c r="K777" s="43" t="s">
        <v>266</v>
      </c>
      <c r="L777" s="43" t="s">
        <v>343</v>
      </c>
      <c r="M777" s="43" t="s">
        <v>268</v>
      </c>
      <c r="N777" s="43" t="s">
        <v>1179</v>
      </c>
      <c r="O777" s="43">
        <v>0</v>
      </c>
      <c r="P777" s="43" t="s">
        <v>344</v>
      </c>
      <c r="Q777" s="77">
        <v>-1.2715907338001968</v>
      </c>
      <c r="R777" s="77">
        <v>0.57891679158998044</v>
      </c>
      <c r="S777" s="43">
        <v>346</v>
      </c>
      <c r="T777" s="53">
        <v>0.4325</v>
      </c>
      <c r="U777" s="58">
        <f t="shared" si="33"/>
        <v>0</v>
      </c>
      <c r="V777" s="78">
        <f t="shared" si="34"/>
        <v>0.44207196562166595</v>
      </c>
      <c r="W777" s="73" t="str">
        <f t="shared" si="35"/>
        <v>OK</v>
      </c>
    </row>
    <row r="778" spans="1:23">
      <c r="A778" s="42" t="s">
        <v>1114</v>
      </c>
      <c r="B778" s="77">
        <v>71</v>
      </c>
      <c r="C778" s="77">
        <v>0.38461538461538464</v>
      </c>
      <c r="D778" s="77">
        <v>0.16346153846153846</v>
      </c>
      <c r="E778" s="77">
        <v>0.77884615384615385</v>
      </c>
      <c r="F778" s="77">
        <v>0.96906538461538461</v>
      </c>
      <c r="G778" s="77">
        <v>0.14595480769230768</v>
      </c>
      <c r="H778" s="77">
        <v>9.8445924825634676E-2</v>
      </c>
      <c r="I778" s="77">
        <v>0.4470632355337778</v>
      </c>
      <c r="J778" s="43">
        <v>1</v>
      </c>
      <c r="K778" s="43" t="s">
        <v>286</v>
      </c>
      <c r="L778" s="43" t="s">
        <v>346</v>
      </c>
      <c r="M778" s="43" t="s">
        <v>290</v>
      </c>
      <c r="N778" s="43" t="s">
        <v>1180</v>
      </c>
      <c r="O778" s="43">
        <v>2</v>
      </c>
      <c r="P778" s="43" t="s">
        <v>347</v>
      </c>
      <c r="Q778" s="77">
        <v>-2.8575174006507775</v>
      </c>
      <c r="R778" s="77">
        <v>-1.7062007933862591</v>
      </c>
      <c r="S778" s="43">
        <v>231</v>
      </c>
      <c r="T778" s="53">
        <v>0.28875000000000001</v>
      </c>
      <c r="U778" s="58">
        <f t="shared" si="33"/>
        <v>0</v>
      </c>
      <c r="V778" s="78">
        <f t="shared" si="34"/>
        <v>0.39193093490859204</v>
      </c>
      <c r="W778" s="73" t="str">
        <f t="shared" si="35"/>
        <v>OK</v>
      </c>
    </row>
    <row r="779" spans="1:23">
      <c r="A779" s="42" t="s">
        <v>1115</v>
      </c>
      <c r="B779" s="77">
        <v>103.5</v>
      </c>
      <c r="C779" s="77">
        <v>0.83653846153846156</v>
      </c>
      <c r="D779" s="77">
        <v>0.45192307692307693</v>
      </c>
      <c r="E779" s="77">
        <v>1.1634615384615385</v>
      </c>
      <c r="F779" s="77">
        <v>0.97280144230769239</v>
      </c>
      <c r="G779" s="77">
        <v>0.56645288461538457</v>
      </c>
      <c r="H779" s="77">
        <v>0.54469074957167585</v>
      </c>
      <c r="I779" s="77">
        <v>0.62817433464843531</v>
      </c>
      <c r="J779" s="43">
        <v>1</v>
      </c>
      <c r="K779" s="43" t="s">
        <v>308</v>
      </c>
      <c r="L779" s="43" t="s">
        <v>349</v>
      </c>
      <c r="M779" s="43" t="s">
        <v>310</v>
      </c>
      <c r="N779" s="43" t="s">
        <v>1179</v>
      </c>
      <c r="O779" s="43">
        <v>0</v>
      </c>
      <c r="P779" s="43" t="s">
        <v>344</v>
      </c>
      <c r="Q779" s="77">
        <v>0.22130178487191851</v>
      </c>
      <c r="R779" s="77">
        <v>1.3464024787446134</v>
      </c>
      <c r="S779" s="43">
        <v>346</v>
      </c>
      <c r="T779" s="53">
        <v>0.4325</v>
      </c>
      <c r="U779" s="58">
        <f t="shared" si="33"/>
        <v>1</v>
      </c>
      <c r="V779" s="78">
        <f t="shared" si="34"/>
        <v>0.54194991654793856</v>
      </c>
      <c r="W779" s="73" t="str">
        <f t="shared" si="35"/>
        <v>OK</v>
      </c>
    </row>
    <row r="780" spans="1:23">
      <c r="A780" s="42" t="s">
        <v>1116</v>
      </c>
      <c r="B780" s="77">
        <v>141</v>
      </c>
      <c r="C780" s="77">
        <v>0.88461538461538458</v>
      </c>
      <c r="D780" s="77">
        <v>0.42307692307692307</v>
      </c>
      <c r="E780" s="77">
        <v>1.0576923076923077</v>
      </c>
      <c r="F780" s="77">
        <v>0.97112115384615383</v>
      </c>
      <c r="G780" s="77">
        <v>0.18350961538461538</v>
      </c>
      <c r="H780" s="77">
        <v>0.50230381025745641</v>
      </c>
      <c r="I780" s="77">
        <v>0.51779225158182729</v>
      </c>
      <c r="J780" s="43">
        <v>1</v>
      </c>
      <c r="K780" s="43" t="s">
        <v>286</v>
      </c>
      <c r="L780" s="43" t="s">
        <v>349</v>
      </c>
      <c r="M780" s="43" t="s">
        <v>291</v>
      </c>
      <c r="N780" s="43" t="s">
        <v>1179</v>
      </c>
      <c r="O780" s="43">
        <v>0</v>
      </c>
      <c r="P780" s="43" t="s">
        <v>344</v>
      </c>
      <c r="Q780" s="77">
        <v>0.31886316895082323</v>
      </c>
      <c r="R780" s="77">
        <v>-1.7217203580632503</v>
      </c>
      <c r="S780" s="43">
        <v>346</v>
      </c>
      <c r="T780" s="53">
        <v>0.4325</v>
      </c>
      <c r="U780" s="58">
        <f t="shared" si="33"/>
        <v>0</v>
      </c>
      <c r="V780" s="78">
        <f t="shared" si="34"/>
        <v>0.58549698624424973</v>
      </c>
      <c r="W780" s="73" t="str">
        <f t="shared" si="35"/>
        <v>OK</v>
      </c>
    </row>
    <row r="781" spans="1:23">
      <c r="A781" s="42" t="s">
        <v>1117</v>
      </c>
      <c r="B781" s="77">
        <v>97.5</v>
      </c>
      <c r="C781" s="77">
        <v>0.61538461538461542</v>
      </c>
      <c r="D781" s="77">
        <v>0.44230769230769229</v>
      </c>
      <c r="E781" s="77">
        <v>0.90384615384615385</v>
      </c>
      <c r="F781" s="77">
        <v>0.97302115384615384</v>
      </c>
      <c r="G781" s="77">
        <v>8.2582692307692301E-2</v>
      </c>
      <c r="H781" s="77">
        <v>0.35535311679080461</v>
      </c>
      <c r="I781" s="77">
        <v>0.51914711551087112</v>
      </c>
      <c r="J781" s="43">
        <v>1</v>
      </c>
      <c r="K781" s="43" t="s">
        <v>286</v>
      </c>
      <c r="L781" s="43" t="s">
        <v>349</v>
      </c>
      <c r="M781" s="43" t="s">
        <v>291</v>
      </c>
      <c r="N781" s="43" t="s">
        <v>1181</v>
      </c>
      <c r="O781" s="43">
        <v>0</v>
      </c>
      <c r="P781" s="43" t="s">
        <v>344</v>
      </c>
      <c r="Q781" s="77">
        <v>-0.89093189973967524</v>
      </c>
      <c r="R781" s="77">
        <v>-2.0992271253906263</v>
      </c>
      <c r="S781" s="43">
        <v>346</v>
      </c>
      <c r="T781" s="53">
        <v>0.4325</v>
      </c>
      <c r="U781" s="58">
        <f t="shared" si="33"/>
        <v>0</v>
      </c>
      <c r="V781" s="78">
        <f t="shared" si="34"/>
        <v>0.5450073641322003</v>
      </c>
      <c r="W781" s="73" t="str">
        <f t="shared" si="35"/>
        <v>OK</v>
      </c>
    </row>
    <row r="782" spans="1:23">
      <c r="A782" s="42" t="s">
        <v>1118</v>
      </c>
      <c r="B782" s="77">
        <v>197.5</v>
      </c>
      <c r="C782" s="77">
        <v>1.3076923076923077</v>
      </c>
      <c r="D782" s="77">
        <v>0.60576923076923073</v>
      </c>
      <c r="E782" s="77">
        <v>1.2884615384615385</v>
      </c>
      <c r="F782" s="77">
        <v>0.96701730769230765</v>
      </c>
      <c r="G782" s="77">
        <v>0.30754038461538463</v>
      </c>
      <c r="H782" s="77">
        <v>0.87032579509004027</v>
      </c>
      <c r="I782" s="77">
        <v>0.58386792946697408</v>
      </c>
      <c r="J782" s="43">
        <v>1</v>
      </c>
      <c r="K782" s="43" t="s">
        <v>312</v>
      </c>
      <c r="L782" s="43" t="s">
        <v>346</v>
      </c>
      <c r="M782" s="43" t="s">
        <v>314</v>
      </c>
      <c r="N782" s="43" t="s">
        <v>1182</v>
      </c>
      <c r="O782" s="43">
        <v>1</v>
      </c>
      <c r="P782" s="43" t="s">
        <v>350</v>
      </c>
      <c r="Q782" s="77">
        <v>2.9264651271549464</v>
      </c>
      <c r="R782" s="77">
        <v>-1.1012906754659919</v>
      </c>
      <c r="S782" s="43">
        <v>223</v>
      </c>
      <c r="T782" s="53">
        <v>0.27875</v>
      </c>
      <c r="U782" s="58">
        <f t="shared" ref="U782:U813" si="36">--AND(J782=1,I782&gt;=0.6)</f>
        <v>0</v>
      </c>
      <c r="V782" s="78">
        <f t="shared" ref="V782:V813" si="37">0.45*H782+0.3*I782+0.25*(1-G782)</f>
        <v>0.73992189047676415</v>
      </c>
      <c r="W782" s="73" t="str">
        <f t="shared" ref="W782:W813" si="38">IF(AND(P782="High-potential omnichannel",J782=0),"CONSENT LIMIT",IF(OR(H782&lt;0,H782&gt;1,I782&lt;0,I782&gt;1),"DATA REVIEW","OK"))</f>
        <v>OK</v>
      </c>
    </row>
    <row r="783" spans="1:23">
      <c r="A783" s="42" t="s">
        <v>1119</v>
      </c>
      <c r="B783" s="77">
        <v>72</v>
      </c>
      <c r="C783" s="77">
        <v>0.53846153846153844</v>
      </c>
      <c r="D783" s="77">
        <v>0.14423076923076922</v>
      </c>
      <c r="E783" s="77">
        <v>0.90384615384615385</v>
      </c>
      <c r="F783" s="77">
        <v>0.97386394230769235</v>
      </c>
      <c r="G783" s="77">
        <v>0.56082403846153839</v>
      </c>
      <c r="H783" s="77">
        <v>0.28317654314301244</v>
      </c>
      <c r="I783" s="77">
        <v>0.33787560871199318</v>
      </c>
      <c r="J783" s="43">
        <v>1</v>
      </c>
      <c r="K783" s="43" t="s">
        <v>266</v>
      </c>
      <c r="L783" s="43" t="s">
        <v>343</v>
      </c>
      <c r="M783" s="43" t="s">
        <v>268</v>
      </c>
      <c r="N783" s="43" t="s">
        <v>1180</v>
      </c>
      <c r="O783" s="43">
        <v>2</v>
      </c>
      <c r="P783" s="43" t="s">
        <v>347</v>
      </c>
      <c r="Q783" s="77">
        <v>-2.5322783754332563</v>
      </c>
      <c r="R783" s="77">
        <v>1.0423143416411766</v>
      </c>
      <c r="S783" s="43">
        <v>231</v>
      </c>
      <c r="T783" s="53">
        <v>0.28875000000000001</v>
      </c>
      <c r="U783" s="58">
        <f t="shared" si="36"/>
        <v>0</v>
      </c>
      <c r="V783" s="78">
        <f t="shared" si="37"/>
        <v>0.33858611741256894</v>
      </c>
      <c r="W783" s="73" t="str">
        <f t="shared" si="38"/>
        <v>OK</v>
      </c>
    </row>
    <row r="784" spans="1:23">
      <c r="A784" s="42" t="s">
        <v>1120</v>
      </c>
      <c r="B784" s="77">
        <v>77</v>
      </c>
      <c r="C784" s="77">
        <v>1.125</v>
      </c>
      <c r="D784" s="77">
        <v>0.57692307692307687</v>
      </c>
      <c r="E784" s="77">
        <v>1.2403846153846154</v>
      </c>
      <c r="F784" s="77">
        <v>0.97150000000000003</v>
      </c>
      <c r="G784" s="77">
        <v>0.63074038461538451</v>
      </c>
      <c r="H784" s="77">
        <v>0.63791853883730265</v>
      </c>
      <c r="I784" s="77">
        <v>0.60644936237511904</v>
      </c>
      <c r="J784" s="43">
        <v>1</v>
      </c>
      <c r="K784" s="43" t="s">
        <v>263</v>
      </c>
      <c r="L784" s="43" t="s">
        <v>353</v>
      </c>
      <c r="M784" s="43" t="s">
        <v>262</v>
      </c>
      <c r="N784" s="43" t="s">
        <v>1179</v>
      </c>
      <c r="O784" s="43">
        <v>0</v>
      </c>
      <c r="P784" s="43" t="s">
        <v>344</v>
      </c>
      <c r="Q784" s="77">
        <v>0.84058716816720702</v>
      </c>
      <c r="R784" s="77">
        <v>2.1198609524637253</v>
      </c>
      <c r="S784" s="43">
        <v>346</v>
      </c>
      <c r="T784" s="53">
        <v>0.4325</v>
      </c>
      <c r="U784" s="58">
        <f t="shared" si="36"/>
        <v>1</v>
      </c>
      <c r="V784" s="78">
        <f t="shared" si="37"/>
        <v>0.56131305503547579</v>
      </c>
      <c r="W784" s="73" t="str">
        <f t="shared" si="38"/>
        <v>OK</v>
      </c>
    </row>
    <row r="785" spans="1:23">
      <c r="A785" s="42" t="s">
        <v>1121</v>
      </c>
      <c r="B785" s="77">
        <v>104</v>
      </c>
      <c r="C785" s="77">
        <v>1.0673076923076923</v>
      </c>
      <c r="D785" s="77">
        <v>0.64423076923076927</v>
      </c>
      <c r="E785" s="77">
        <v>1.2019230769230769</v>
      </c>
      <c r="F785" s="77">
        <v>0.94030865384615392</v>
      </c>
      <c r="G785" s="77">
        <v>0.61018749999999999</v>
      </c>
      <c r="H785" s="77">
        <v>0.53521108877825574</v>
      </c>
      <c r="I785" s="77">
        <v>0.68500728074034678</v>
      </c>
      <c r="J785" s="43">
        <v>0</v>
      </c>
      <c r="K785" s="43" t="s">
        <v>273</v>
      </c>
      <c r="L785" s="43" t="s">
        <v>353</v>
      </c>
      <c r="M785" s="43" t="s">
        <v>274</v>
      </c>
      <c r="N785" s="43" t="s">
        <v>1179</v>
      </c>
      <c r="O785" s="43">
        <v>0</v>
      </c>
      <c r="P785" s="43" t="s">
        <v>344</v>
      </c>
      <c r="Q785" s="77">
        <v>1.0816315255016717</v>
      </c>
      <c r="R785" s="77">
        <v>1.8080234938577724</v>
      </c>
      <c r="S785" s="43">
        <v>346</v>
      </c>
      <c r="T785" s="53">
        <v>0.4325</v>
      </c>
      <c r="U785" s="58">
        <f t="shared" si="36"/>
        <v>0</v>
      </c>
      <c r="V785" s="78">
        <f t="shared" si="37"/>
        <v>0.54380029917231909</v>
      </c>
      <c r="W785" s="73" t="str">
        <f t="shared" si="38"/>
        <v>OK</v>
      </c>
    </row>
    <row r="786" spans="1:23">
      <c r="A786" s="42" t="s">
        <v>1122</v>
      </c>
      <c r="B786" s="77">
        <v>163.5</v>
      </c>
      <c r="C786" s="77">
        <v>1.2788461538461537</v>
      </c>
      <c r="D786" s="77">
        <v>0.66346153846153844</v>
      </c>
      <c r="E786" s="77">
        <v>1.4807692307692308</v>
      </c>
      <c r="F786" s="77">
        <v>0.96936634615384609</v>
      </c>
      <c r="G786" s="77">
        <v>0.49977211538461541</v>
      </c>
      <c r="H786" s="77">
        <v>0.83332997166352041</v>
      </c>
      <c r="I786" s="77">
        <v>0.69480167636693269</v>
      </c>
      <c r="J786" s="43">
        <v>1</v>
      </c>
      <c r="K786" s="43" t="s">
        <v>295</v>
      </c>
      <c r="L786" s="43" t="s">
        <v>353</v>
      </c>
      <c r="M786" s="43" t="s">
        <v>294</v>
      </c>
      <c r="N786" s="43" t="s">
        <v>1182</v>
      </c>
      <c r="O786" s="43">
        <v>1</v>
      </c>
      <c r="P786" s="43" t="s">
        <v>350</v>
      </c>
      <c r="Q786" s="77">
        <v>2.9766106344022911</v>
      </c>
      <c r="R786" s="77">
        <v>0.70397928644677044</v>
      </c>
      <c r="S786" s="43">
        <v>223</v>
      </c>
      <c r="T786" s="53">
        <v>0.27875</v>
      </c>
      <c r="U786" s="58">
        <f t="shared" si="36"/>
        <v>1</v>
      </c>
      <c r="V786" s="78">
        <f t="shared" si="37"/>
        <v>0.70849596131251014</v>
      </c>
      <c r="W786" s="73" t="str">
        <f t="shared" si="38"/>
        <v>OK</v>
      </c>
    </row>
    <row r="787" spans="1:23">
      <c r="A787" s="42" t="s">
        <v>1123</v>
      </c>
      <c r="B787" s="77">
        <v>76.5</v>
      </c>
      <c r="C787" s="77">
        <v>0.5</v>
      </c>
      <c r="D787" s="77">
        <v>0.19230769230769232</v>
      </c>
      <c r="E787" s="77">
        <v>0.92307692307692313</v>
      </c>
      <c r="F787" s="77">
        <v>0.97331538461538458</v>
      </c>
      <c r="G787" s="77">
        <v>0.23161346153846155</v>
      </c>
      <c r="H787" s="77">
        <v>0.11739835519046633</v>
      </c>
      <c r="I787" s="77">
        <v>0.48265293395230491</v>
      </c>
      <c r="J787" s="43">
        <v>1</v>
      </c>
      <c r="K787" s="43" t="s">
        <v>281</v>
      </c>
      <c r="L787" s="43" t="s">
        <v>343</v>
      </c>
      <c r="M787" s="43" t="s">
        <v>284</v>
      </c>
      <c r="N787" s="43" t="s">
        <v>1180</v>
      </c>
      <c r="O787" s="43">
        <v>2</v>
      </c>
      <c r="P787" s="43" t="s">
        <v>347</v>
      </c>
      <c r="Q787" s="77">
        <v>-2.326004939342917</v>
      </c>
      <c r="R787" s="77">
        <v>-1.059271897851233</v>
      </c>
      <c r="S787" s="43">
        <v>231</v>
      </c>
      <c r="T787" s="53">
        <v>0.28875000000000001</v>
      </c>
      <c r="U787" s="58">
        <f t="shared" si="36"/>
        <v>0</v>
      </c>
      <c r="V787" s="78">
        <f t="shared" si="37"/>
        <v>0.38972177463678592</v>
      </c>
      <c r="W787" s="73" t="str">
        <f t="shared" si="38"/>
        <v>OK</v>
      </c>
    </row>
    <row r="788" spans="1:23">
      <c r="A788" s="42" t="s">
        <v>1124</v>
      </c>
      <c r="B788" s="77">
        <v>66.5</v>
      </c>
      <c r="C788" s="77">
        <v>0.40384615384615385</v>
      </c>
      <c r="D788" s="77">
        <v>0.21153846153846154</v>
      </c>
      <c r="E788" s="77">
        <v>0.70192307692307687</v>
      </c>
      <c r="F788" s="77">
        <v>0.9666451923076923</v>
      </c>
      <c r="G788" s="77">
        <v>0.56571153846153854</v>
      </c>
      <c r="H788" s="77">
        <v>0.30304261026845508</v>
      </c>
      <c r="I788" s="77">
        <v>0.34710883748920868</v>
      </c>
      <c r="J788" s="43">
        <v>0</v>
      </c>
      <c r="K788" s="43" t="s">
        <v>244</v>
      </c>
      <c r="L788" s="43" t="s">
        <v>343</v>
      </c>
      <c r="M788" s="43" t="s">
        <v>243</v>
      </c>
      <c r="N788" s="43" t="s">
        <v>1180</v>
      </c>
      <c r="O788" s="43">
        <v>2</v>
      </c>
      <c r="P788" s="43" t="s">
        <v>347</v>
      </c>
      <c r="Q788" s="77">
        <v>-2.8387727239905316</v>
      </c>
      <c r="R788" s="77">
        <v>1.0578475227368251</v>
      </c>
      <c r="S788" s="43">
        <v>231</v>
      </c>
      <c r="T788" s="53">
        <v>0.28875000000000001</v>
      </c>
      <c r="U788" s="58">
        <f t="shared" si="36"/>
        <v>0</v>
      </c>
      <c r="V788" s="78">
        <f t="shared" si="37"/>
        <v>0.34907394125218272</v>
      </c>
      <c r="W788" s="73" t="str">
        <f t="shared" si="38"/>
        <v>OK</v>
      </c>
    </row>
    <row r="789" spans="1:23">
      <c r="A789" s="42" t="s">
        <v>1125</v>
      </c>
      <c r="B789" s="77">
        <v>66.5</v>
      </c>
      <c r="C789" s="77">
        <v>0.55769230769230771</v>
      </c>
      <c r="D789" s="77">
        <v>0.21153846153846154</v>
      </c>
      <c r="E789" s="77">
        <v>0.69230769230769229</v>
      </c>
      <c r="F789" s="77">
        <v>0.97199519230769238</v>
      </c>
      <c r="G789" s="77">
        <v>0.54879615384615377</v>
      </c>
      <c r="H789" s="77">
        <v>0.27883765587141918</v>
      </c>
      <c r="I789" s="77">
        <v>0.36137634121360807</v>
      </c>
      <c r="J789" s="43">
        <v>1</v>
      </c>
      <c r="K789" s="43" t="s">
        <v>270</v>
      </c>
      <c r="L789" s="43" t="s">
        <v>343</v>
      </c>
      <c r="M789" s="43" t="s">
        <v>271</v>
      </c>
      <c r="N789" s="43" t="s">
        <v>1180</v>
      </c>
      <c r="O789" s="43">
        <v>2</v>
      </c>
      <c r="P789" s="43" t="s">
        <v>347</v>
      </c>
      <c r="Q789" s="77">
        <v>-2.6332944937956433</v>
      </c>
      <c r="R789" s="77">
        <v>0.96864433535603978</v>
      </c>
      <c r="S789" s="43">
        <v>231</v>
      </c>
      <c r="T789" s="53">
        <v>0.28875000000000001</v>
      </c>
      <c r="U789" s="58">
        <f t="shared" si="36"/>
        <v>0</v>
      </c>
      <c r="V789" s="78">
        <f t="shared" si="37"/>
        <v>0.34669080904468264</v>
      </c>
      <c r="W789" s="73" t="str">
        <f t="shared" si="38"/>
        <v>OK</v>
      </c>
    </row>
    <row r="790" spans="1:23">
      <c r="A790" s="42" t="s">
        <v>1126</v>
      </c>
      <c r="B790" s="77">
        <v>171</v>
      </c>
      <c r="C790" s="77">
        <v>1.4038461538461537</v>
      </c>
      <c r="D790" s="77">
        <v>0.83653846153846156</v>
      </c>
      <c r="E790" s="77">
        <v>1.2692307692307692</v>
      </c>
      <c r="F790" s="77">
        <v>0.97478365384615384</v>
      </c>
      <c r="G790" s="77">
        <v>0.35312403846153845</v>
      </c>
      <c r="H790" s="77">
        <v>0.99</v>
      </c>
      <c r="I790" s="77">
        <v>0.67862159086745566</v>
      </c>
      <c r="J790" s="43">
        <v>1</v>
      </c>
      <c r="K790" s="43" t="s">
        <v>303</v>
      </c>
      <c r="L790" s="43" t="s">
        <v>343</v>
      </c>
      <c r="M790" s="43" t="s">
        <v>304</v>
      </c>
      <c r="N790" s="43" t="s">
        <v>1182</v>
      </c>
      <c r="O790" s="43">
        <v>1</v>
      </c>
      <c r="P790" s="43" t="s">
        <v>350</v>
      </c>
      <c r="Q790" s="77">
        <v>3.6476569606737206</v>
      </c>
      <c r="R790" s="77">
        <v>-0.36540223719037679</v>
      </c>
      <c r="S790" s="43">
        <v>223</v>
      </c>
      <c r="T790" s="53">
        <v>0.27875</v>
      </c>
      <c r="U790" s="58">
        <f t="shared" si="36"/>
        <v>1</v>
      </c>
      <c r="V790" s="78">
        <f t="shared" si="37"/>
        <v>0.81080546764485217</v>
      </c>
      <c r="W790" s="73" t="str">
        <f t="shared" si="38"/>
        <v>OK</v>
      </c>
    </row>
    <row r="791" spans="1:23">
      <c r="A791" s="42" t="s">
        <v>1127</v>
      </c>
      <c r="B791" s="77">
        <v>175.5</v>
      </c>
      <c r="C791" s="77">
        <v>1.2307692307692308</v>
      </c>
      <c r="D791" s="77">
        <v>0.64423076923076927</v>
      </c>
      <c r="E791" s="77">
        <v>1.4615384615384615</v>
      </c>
      <c r="F791" s="77">
        <v>0.97260000000000002</v>
      </c>
      <c r="G791" s="77">
        <v>0.33061730769230768</v>
      </c>
      <c r="H791" s="77">
        <v>0.7618375556171485</v>
      </c>
      <c r="I791" s="77">
        <v>0.65008180173279162</v>
      </c>
      <c r="J791" s="43">
        <v>1</v>
      </c>
      <c r="K791" s="43" t="s">
        <v>308</v>
      </c>
      <c r="L791" s="43" t="s">
        <v>349</v>
      </c>
      <c r="M791" s="43" t="s">
        <v>309</v>
      </c>
      <c r="N791" s="43" t="s">
        <v>1182</v>
      </c>
      <c r="O791" s="43">
        <v>1</v>
      </c>
      <c r="P791" s="43" t="s">
        <v>350</v>
      </c>
      <c r="Q791" s="77">
        <v>2.8007745165473539</v>
      </c>
      <c r="R791" s="77">
        <v>-0.6065613479182026</v>
      </c>
      <c r="S791" s="43">
        <v>223</v>
      </c>
      <c r="T791" s="53">
        <v>0.27875</v>
      </c>
      <c r="U791" s="58">
        <f t="shared" si="36"/>
        <v>1</v>
      </c>
      <c r="V791" s="78">
        <f t="shared" si="37"/>
        <v>0.70519711362447735</v>
      </c>
      <c r="W791" s="73" t="str">
        <f t="shared" si="38"/>
        <v>OK</v>
      </c>
    </row>
    <row r="792" spans="1:23">
      <c r="A792" s="42" t="s">
        <v>1128</v>
      </c>
      <c r="B792" s="77">
        <v>146</v>
      </c>
      <c r="C792" s="77">
        <v>1.0961538461538463</v>
      </c>
      <c r="D792" s="77">
        <v>0.43269230769230771</v>
      </c>
      <c r="E792" s="77">
        <v>0.80769230769230771</v>
      </c>
      <c r="F792" s="77">
        <v>0.97142403846153846</v>
      </c>
      <c r="G792" s="77">
        <v>0.34063653846153846</v>
      </c>
      <c r="H792" s="77">
        <v>0.64946272914996439</v>
      </c>
      <c r="I792" s="77">
        <v>0.30580766742956239</v>
      </c>
      <c r="J792" s="43">
        <v>1</v>
      </c>
      <c r="K792" s="43" t="s">
        <v>244</v>
      </c>
      <c r="L792" s="43" t="s">
        <v>346</v>
      </c>
      <c r="M792" s="43" t="s">
        <v>259</v>
      </c>
      <c r="N792" s="43" t="s">
        <v>1179</v>
      </c>
      <c r="O792" s="43">
        <v>0</v>
      </c>
      <c r="P792" s="43" t="s">
        <v>344</v>
      </c>
      <c r="Q792" s="77">
        <v>0.19640839772483201</v>
      </c>
      <c r="R792" s="77">
        <v>-0.98420702524929915</v>
      </c>
      <c r="S792" s="43">
        <v>346</v>
      </c>
      <c r="T792" s="53">
        <v>0.4325</v>
      </c>
      <c r="U792" s="58">
        <f t="shared" si="36"/>
        <v>0</v>
      </c>
      <c r="V792" s="78">
        <f t="shared" si="37"/>
        <v>0.54884139373096807</v>
      </c>
      <c r="W792" s="73" t="str">
        <f t="shared" si="38"/>
        <v>OK</v>
      </c>
    </row>
    <row r="793" spans="1:23">
      <c r="A793" s="42" t="s">
        <v>1129</v>
      </c>
      <c r="B793" s="77">
        <v>110</v>
      </c>
      <c r="C793" s="77">
        <v>0.95192307692307687</v>
      </c>
      <c r="D793" s="77">
        <v>0.46153846153846156</v>
      </c>
      <c r="E793" s="77">
        <v>1.0384615384615385</v>
      </c>
      <c r="F793" s="77">
        <v>0.9699557692307692</v>
      </c>
      <c r="G793" s="77">
        <v>0.54550769230769225</v>
      </c>
      <c r="H793" s="77">
        <v>0.6156058784749211</v>
      </c>
      <c r="I793" s="77">
        <v>0.38084276795416994</v>
      </c>
      <c r="J793" s="43">
        <v>0</v>
      </c>
      <c r="K793" s="43" t="s">
        <v>298</v>
      </c>
      <c r="L793" s="43" t="s">
        <v>343</v>
      </c>
      <c r="M793" s="43" t="s">
        <v>297</v>
      </c>
      <c r="N793" s="43" t="s">
        <v>1179</v>
      </c>
      <c r="O793" s="43">
        <v>0</v>
      </c>
      <c r="P793" s="43" t="s">
        <v>344</v>
      </c>
      <c r="Q793" s="77">
        <v>-2.636920433018217E-2</v>
      </c>
      <c r="R793" s="77">
        <v>0.88403923487890779</v>
      </c>
      <c r="S793" s="43">
        <v>346</v>
      </c>
      <c r="T793" s="53">
        <v>0.4325</v>
      </c>
      <c r="U793" s="58">
        <f t="shared" si="36"/>
        <v>0</v>
      </c>
      <c r="V793" s="78">
        <f t="shared" si="37"/>
        <v>0.5048985526230424</v>
      </c>
      <c r="W793" s="73" t="str">
        <f t="shared" si="38"/>
        <v>OK</v>
      </c>
    </row>
    <row r="794" spans="1:23">
      <c r="A794" s="42" t="s">
        <v>1130</v>
      </c>
      <c r="B794" s="77">
        <v>146.5</v>
      </c>
      <c r="C794" s="77">
        <v>1.0480769230769231</v>
      </c>
      <c r="D794" s="77">
        <v>0.57692307692307687</v>
      </c>
      <c r="E794" s="77">
        <v>1.3653846153846154</v>
      </c>
      <c r="F794" s="77">
        <v>0.97205769230769223</v>
      </c>
      <c r="G794" s="77">
        <v>0.3298875</v>
      </c>
      <c r="H794" s="77">
        <v>0.70622944545445643</v>
      </c>
      <c r="I794" s="77">
        <v>0.6848824186077469</v>
      </c>
      <c r="J794" s="43">
        <v>1</v>
      </c>
      <c r="K794" s="43" t="s">
        <v>286</v>
      </c>
      <c r="L794" s="43" t="s">
        <v>346</v>
      </c>
      <c r="M794" s="43" t="s">
        <v>292</v>
      </c>
      <c r="N794" s="43" t="s">
        <v>1182</v>
      </c>
      <c r="O794" s="43">
        <v>1</v>
      </c>
      <c r="P794" s="43" t="s">
        <v>350</v>
      </c>
      <c r="Q794" s="77">
        <v>1.958050212906792</v>
      </c>
      <c r="R794" s="77">
        <v>-0.40871049602615617</v>
      </c>
      <c r="S794" s="43">
        <v>223</v>
      </c>
      <c r="T794" s="53">
        <v>0.27875</v>
      </c>
      <c r="U794" s="58">
        <f t="shared" si="36"/>
        <v>1</v>
      </c>
      <c r="V794" s="78">
        <f t="shared" si="37"/>
        <v>0.69079610103682954</v>
      </c>
      <c r="W794" s="73" t="str">
        <f t="shared" si="38"/>
        <v>OK</v>
      </c>
    </row>
    <row r="795" spans="1:23">
      <c r="A795" s="42" t="s">
        <v>1131</v>
      </c>
      <c r="B795" s="77">
        <v>138.5</v>
      </c>
      <c r="C795" s="77">
        <v>1.5096153846153846</v>
      </c>
      <c r="D795" s="77">
        <v>0.78846153846153844</v>
      </c>
      <c r="E795" s="77">
        <v>1.375</v>
      </c>
      <c r="F795" s="77">
        <v>0.96763076923076929</v>
      </c>
      <c r="G795" s="77">
        <v>0.50558076923076922</v>
      </c>
      <c r="H795" s="77">
        <v>0.79621704061982779</v>
      </c>
      <c r="I795" s="77">
        <v>0.67809454040854611</v>
      </c>
      <c r="J795" s="43">
        <v>1</v>
      </c>
      <c r="K795" s="43" t="s">
        <v>244</v>
      </c>
      <c r="L795" s="43" t="s">
        <v>353</v>
      </c>
      <c r="M795" s="43" t="s">
        <v>259</v>
      </c>
      <c r="N795" s="43" t="s">
        <v>1182</v>
      </c>
      <c r="O795" s="43">
        <v>1</v>
      </c>
      <c r="P795" s="43" t="s">
        <v>350</v>
      </c>
      <c r="Q795" s="77">
        <v>3.0920067771584461</v>
      </c>
      <c r="R795" s="77">
        <v>0.98230486671943995</v>
      </c>
      <c r="S795" s="43">
        <v>223</v>
      </c>
      <c r="T795" s="53">
        <v>0.27875</v>
      </c>
      <c r="U795" s="58">
        <f t="shared" si="36"/>
        <v>1</v>
      </c>
      <c r="V795" s="78">
        <f t="shared" si="37"/>
        <v>0.68533083809379414</v>
      </c>
      <c r="W795" s="73" t="str">
        <f t="shared" si="38"/>
        <v>OK</v>
      </c>
    </row>
    <row r="796" spans="1:23">
      <c r="A796" s="42" t="s">
        <v>1132</v>
      </c>
      <c r="B796" s="77">
        <v>75</v>
      </c>
      <c r="C796" s="77">
        <v>0.75961538461538458</v>
      </c>
      <c r="D796" s="77">
        <v>0.30769230769230771</v>
      </c>
      <c r="E796" s="77">
        <v>1.0673076923076923</v>
      </c>
      <c r="F796" s="77">
        <v>0.97126730769230762</v>
      </c>
      <c r="G796" s="77">
        <v>0.54952019230769233</v>
      </c>
      <c r="H796" s="77">
        <v>0.39602542023596615</v>
      </c>
      <c r="I796" s="77">
        <v>0.38139858136553195</v>
      </c>
      <c r="J796" s="43">
        <v>1</v>
      </c>
      <c r="K796" s="43" t="s">
        <v>298</v>
      </c>
      <c r="L796" s="43" t="s">
        <v>369</v>
      </c>
      <c r="M796" s="43" t="s">
        <v>301</v>
      </c>
      <c r="N796" s="43" t="s">
        <v>1181</v>
      </c>
      <c r="O796" s="43">
        <v>0</v>
      </c>
      <c r="P796" s="43" t="s">
        <v>344</v>
      </c>
      <c r="Q796" s="77">
        <v>-1.345412132167682</v>
      </c>
      <c r="R796" s="77">
        <v>1.1480279242229829</v>
      </c>
      <c r="S796" s="43">
        <v>346</v>
      </c>
      <c r="T796" s="53">
        <v>0.4325</v>
      </c>
      <c r="U796" s="58">
        <f t="shared" si="36"/>
        <v>0</v>
      </c>
      <c r="V796" s="78">
        <f t="shared" si="37"/>
        <v>0.40525096543892125</v>
      </c>
      <c r="W796" s="73" t="str">
        <f t="shared" si="38"/>
        <v>OK</v>
      </c>
    </row>
    <row r="797" spans="1:23">
      <c r="A797" s="42" t="s">
        <v>1133</v>
      </c>
      <c r="B797" s="77">
        <v>69.5</v>
      </c>
      <c r="C797" s="77">
        <v>0.25</v>
      </c>
      <c r="D797" s="77">
        <v>6.7307692307692304E-2</v>
      </c>
      <c r="E797" s="77">
        <v>0.49038461538461536</v>
      </c>
      <c r="F797" s="77">
        <v>0.97140480769230764</v>
      </c>
      <c r="G797" s="77">
        <v>0.24809807692307692</v>
      </c>
      <c r="H797" s="77">
        <v>4.6471417441218917E-2</v>
      </c>
      <c r="I797" s="77">
        <v>0.15397336938678649</v>
      </c>
      <c r="J797" s="43">
        <v>1</v>
      </c>
      <c r="K797" s="43" t="s">
        <v>286</v>
      </c>
      <c r="L797" s="43" t="s">
        <v>343</v>
      </c>
      <c r="M797" s="43" t="s">
        <v>285</v>
      </c>
      <c r="N797" s="43" t="s">
        <v>1180</v>
      </c>
      <c r="O797" s="43">
        <v>2</v>
      </c>
      <c r="P797" s="43" t="s">
        <v>347</v>
      </c>
      <c r="Q797" s="77">
        <v>-4.3324212990889643</v>
      </c>
      <c r="R797" s="77">
        <v>-1.4605149759350229</v>
      </c>
      <c r="S797" s="43">
        <v>231</v>
      </c>
      <c r="T797" s="53">
        <v>0.28875000000000001</v>
      </c>
      <c r="U797" s="58">
        <f t="shared" si="36"/>
        <v>0</v>
      </c>
      <c r="V797" s="78">
        <f t="shared" si="37"/>
        <v>0.25507962943381524</v>
      </c>
      <c r="W797" s="73" t="str">
        <f t="shared" si="38"/>
        <v>OK</v>
      </c>
    </row>
    <row r="798" spans="1:23">
      <c r="A798" s="42" t="s">
        <v>1134</v>
      </c>
      <c r="B798" s="77">
        <v>106</v>
      </c>
      <c r="C798" s="77">
        <v>0.96153846153846156</v>
      </c>
      <c r="D798" s="77">
        <v>0.50961538461538458</v>
      </c>
      <c r="E798" s="77">
        <v>1.0480769230769231</v>
      </c>
      <c r="F798" s="77">
        <v>0.97122980769230771</v>
      </c>
      <c r="G798" s="77">
        <v>0.45029807692307694</v>
      </c>
      <c r="H798" s="77">
        <v>0.76507628766011859</v>
      </c>
      <c r="I798" s="77">
        <v>0.49793182722578505</v>
      </c>
      <c r="J798" s="43">
        <v>1</v>
      </c>
      <c r="K798" s="43" t="s">
        <v>298</v>
      </c>
      <c r="L798" s="43" t="s">
        <v>346</v>
      </c>
      <c r="M798" s="43" t="s">
        <v>299</v>
      </c>
      <c r="N798" s="43" t="s">
        <v>1182</v>
      </c>
      <c r="O798" s="43">
        <v>0</v>
      </c>
      <c r="P798" s="43" t="s">
        <v>344</v>
      </c>
      <c r="Q798" s="77">
        <v>0.60705085740647213</v>
      </c>
      <c r="R798" s="77">
        <v>0.4208927221000468</v>
      </c>
      <c r="S798" s="43">
        <v>346</v>
      </c>
      <c r="T798" s="53">
        <v>0.4325</v>
      </c>
      <c r="U798" s="58">
        <f t="shared" si="36"/>
        <v>0</v>
      </c>
      <c r="V798" s="78">
        <f t="shared" si="37"/>
        <v>0.63108935838401969</v>
      </c>
      <c r="W798" s="73" t="str">
        <f t="shared" si="38"/>
        <v>OK</v>
      </c>
    </row>
    <row r="799" spans="1:23">
      <c r="A799" s="42" t="s">
        <v>1135</v>
      </c>
      <c r="B799" s="77">
        <v>61.5</v>
      </c>
      <c r="C799" s="77">
        <v>0.5</v>
      </c>
      <c r="D799" s="77">
        <v>0.11538461538461539</v>
      </c>
      <c r="E799" s="77">
        <v>0.75961538461538458</v>
      </c>
      <c r="F799" s="77">
        <v>0.97392980769230775</v>
      </c>
      <c r="G799" s="77">
        <v>0.35654134615384614</v>
      </c>
      <c r="H799" s="77">
        <v>0.21934509539861063</v>
      </c>
      <c r="I799" s="77">
        <v>0.34104791732762624</v>
      </c>
      <c r="J799" s="43">
        <v>0</v>
      </c>
      <c r="K799" s="43" t="s">
        <v>266</v>
      </c>
      <c r="L799" s="43" t="s">
        <v>349</v>
      </c>
      <c r="M799" s="43" t="s">
        <v>268</v>
      </c>
      <c r="N799" s="43" t="s">
        <v>1180</v>
      </c>
      <c r="O799" s="43">
        <v>2</v>
      </c>
      <c r="P799" s="43" t="s">
        <v>347</v>
      </c>
      <c r="Q799" s="77">
        <v>-2.9622830429227056</v>
      </c>
      <c r="R799" s="77">
        <v>-0.31364725508052627</v>
      </c>
      <c r="S799" s="43">
        <v>231</v>
      </c>
      <c r="T799" s="53">
        <v>0.28875000000000001</v>
      </c>
      <c r="U799" s="58">
        <f t="shared" si="36"/>
        <v>0</v>
      </c>
      <c r="V799" s="78">
        <f t="shared" si="37"/>
        <v>0.36188433158920108</v>
      </c>
      <c r="W799" s="73" t="str">
        <f t="shared" si="38"/>
        <v>OK</v>
      </c>
    </row>
    <row r="800" spans="1:23">
      <c r="A800" s="42" t="s">
        <v>1136</v>
      </c>
      <c r="B800" s="77">
        <v>72.5</v>
      </c>
      <c r="C800" s="77">
        <v>0.56730769230769229</v>
      </c>
      <c r="D800" s="77">
        <v>0.25961538461538464</v>
      </c>
      <c r="E800" s="77">
        <v>1.0865384615384615</v>
      </c>
      <c r="F800" s="77">
        <v>0.97037884615384606</v>
      </c>
      <c r="G800" s="77">
        <v>0.47250000000000003</v>
      </c>
      <c r="H800" s="77">
        <v>0.2539549133213454</v>
      </c>
      <c r="I800" s="77">
        <v>0.50922354146223936</v>
      </c>
      <c r="J800" s="43">
        <v>1</v>
      </c>
      <c r="K800" s="43" t="s">
        <v>308</v>
      </c>
      <c r="L800" s="43" t="s">
        <v>346</v>
      </c>
      <c r="M800" s="43" t="s">
        <v>310</v>
      </c>
      <c r="N800" s="43" t="s">
        <v>1180</v>
      </c>
      <c r="O800" s="43">
        <v>2</v>
      </c>
      <c r="P800" s="43" t="s">
        <v>347</v>
      </c>
      <c r="Q800" s="77">
        <v>-1.7128011129125276</v>
      </c>
      <c r="R800" s="77">
        <v>0.73233351085740495</v>
      </c>
      <c r="S800" s="43">
        <v>231</v>
      </c>
      <c r="T800" s="53">
        <v>0.28875000000000001</v>
      </c>
      <c r="U800" s="58">
        <f t="shared" si="36"/>
        <v>0</v>
      </c>
      <c r="V800" s="78">
        <f t="shared" si="37"/>
        <v>0.39892177343327717</v>
      </c>
      <c r="W800" s="73" t="str">
        <f t="shared" si="38"/>
        <v>OK</v>
      </c>
    </row>
    <row r="801" spans="1:23">
      <c r="A801" s="42" t="s">
        <v>1137</v>
      </c>
      <c r="B801" s="77">
        <v>83</v>
      </c>
      <c r="C801" s="77">
        <v>1.2692307692307692</v>
      </c>
      <c r="D801" s="77">
        <v>0.90384615384615385</v>
      </c>
      <c r="E801" s="77">
        <v>1.6442307692307692</v>
      </c>
      <c r="F801" s="77">
        <v>0.97110096153846159</v>
      </c>
      <c r="G801" s="77">
        <v>0.55986153846153841</v>
      </c>
      <c r="H801" s="77">
        <v>0.60671260966301754</v>
      </c>
      <c r="I801" s="77">
        <v>1</v>
      </c>
      <c r="J801" s="43">
        <v>1</v>
      </c>
      <c r="K801" s="43" t="s">
        <v>276</v>
      </c>
      <c r="L801" s="43" t="s">
        <v>346</v>
      </c>
      <c r="M801" s="43" t="s">
        <v>277</v>
      </c>
      <c r="N801" s="43" t="s">
        <v>1179</v>
      </c>
      <c r="O801" s="43">
        <v>1</v>
      </c>
      <c r="P801" s="43" t="s">
        <v>350</v>
      </c>
      <c r="Q801" s="77">
        <v>3.0106510842936802</v>
      </c>
      <c r="R801" s="77">
        <v>2.278252604387347</v>
      </c>
      <c r="S801" s="43">
        <v>223</v>
      </c>
      <c r="T801" s="53">
        <v>0.27875</v>
      </c>
      <c r="U801" s="58">
        <f t="shared" si="36"/>
        <v>1</v>
      </c>
      <c r="V801" s="78">
        <f t="shared" si="37"/>
        <v>0.68305528973297336</v>
      </c>
      <c r="W801" s="73" t="str">
        <f t="shared" si="38"/>
        <v>OK</v>
      </c>
    </row>
    <row r="802" spans="1:23">
      <c r="A802" s="42" t="s">
        <v>1138</v>
      </c>
      <c r="B802" s="77">
        <v>127.5</v>
      </c>
      <c r="C802" s="77">
        <v>1.1442307692307692</v>
      </c>
      <c r="D802" s="77">
        <v>0.60576923076923073</v>
      </c>
      <c r="E802" s="77">
        <v>1.1538461538461537</v>
      </c>
      <c r="F802" s="77">
        <v>0.97465096153846154</v>
      </c>
      <c r="G802" s="77">
        <v>0.47794711538461537</v>
      </c>
      <c r="H802" s="77">
        <v>0.72783007635840724</v>
      </c>
      <c r="I802" s="77">
        <v>0.5719250968221985</v>
      </c>
      <c r="J802" s="43">
        <v>1</v>
      </c>
      <c r="K802" s="43" t="s">
        <v>312</v>
      </c>
      <c r="L802" s="43" t="s">
        <v>353</v>
      </c>
      <c r="M802" s="43" t="s">
        <v>314</v>
      </c>
      <c r="N802" s="43" t="s">
        <v>1182</v>
      </c>
      <c r="O802" s="43">
        <v>1</v>
      </c>
      <c r="P802" s="43" t="s">
        <v>350</v>
      </c>
      <c r="Q802" s="77">
        <v>1.4777909516715777</v>
      </c>
      <c r="R802" s="77">
        <v>0.58341763954914516</v>
      </c>
      <c r="S802" s="43">
        <v>223</v>
      </c>
      <c r="T802" s="53">
        <v>0.27875</v>
      </c>
      <c r="U802" s="58">
        <f t="shared" si="36"/>
        <v>0</v>
      </c>
      <c r="V802" s="78">
        <f t="shared" si="37"/>
        <v>0.62961428456178892</v>
      </c>
      <c r="W802" s="73" t="str">
        <f t="shared" si="38"/>
        <v>OK</v>
      </c>
    </row>
    <row r="803" spans="1:23">
      <c r="A803" s="42" t="s">
        <v>1139</v>
      </c>
      <c r="B803" s="77">
        <v>71.5</v>
      </c>
      <c r="C803" s="77">
        <v>0.58653846153846156</v>
      </c>
      <c r="D803" s="77">
        <v>0.22115384615384615</v>
      </c>
      <c r="E803" s="77">
        <v>0.77884615384615385</v>
      </c>
      <c r="F803" s="77">
        <v>0.97115865384615385</v>
      </c>
      <c r="G803" s="77">
        <v>0.42618076923076925</v>
      </c>
      <c r="H803" s="77">
        <v>0.25795791007992058</v>
      </c>
      <c r="I803" s="77">
        <v>0.41713285440495929</v>
      </c>
      <c r="J803" s="43">
        <v>1</v>
      </c>
      <c r="K803" s="43" t="s">
        <v>308</v>
      </c>
      <c r="L803" s="43" t="s">
        <v>353</v>
      </c>
      <c r="M803" s="43" t="s">
        <v>309</v>
      </c>
      <c r="N803" s="43" t="s">
        <v>1180</v>
      </c>
      <c r="O803" s="43">
        <v>2</v>
      </c>
      <c r="P803" s="43" t="s">
        <v>347</v>
      </c>
      <c r="Q803" s="77">
        <v>-2.3005326489934799</v>
      </c>
      <c r="R803" s="77">
        <v>0.19585190557268944</v>
      </c>
      <c r="S803" s="43">
        <v>231</v>
      </c>
      <c r="T803" s="53">
        <v>0.28875000000000001</v>
      </c>
      <c r="U803" s="58">
        <f t="shared" si="36"/>
        <v>0</v>
      </c>
      <c r="V803" s="78">
        <f t="shared" si="37"/>
        <v>0.38467572354975971</v>
      </c>
      <c r="W803" s="73" t="str">
        <f t="shared" si="38"/>
        <v>OK</v>
      </c>
    </row>
    <row r="804" spans="1:23">
      <c r="A804" s="42" t="s">
        <v>1140</v>
      </c>
      <c r="B804" s="77">
        <v>153.5</v>
      </c>
      <c r="C804" s="77">
        <v>1.25</v>
      </c>
      <c r="D804" s="77">
        <v>0.64423076923076927</v>
      </c>
      <c r="E804" s="77">
        <v>1.5</v>
      </c>
      <c r="F804" s="77">
        <v>0.9689778846153847</v>
      </c>
      <c r="G804" s="77">
        <v>0.30373269230769229</v>
      </c>
      <c r="H804" s="77">
        <v>0.80279327303261916</v>
      </c>
      <c r="I804" s="77">
        <v>0.69073974404869998</v>
      </c>
      <c r="J804" s="43">
        <v>0</v>
      </c>
      <c r="K804" s="43" t="s">
        <v>298</v>
      </c>
      <c r="L804" s="43" t="s">
        <v>349</v>
      </c>
      <c r="M804" s="43" t="s">
        <v>300</v>
      </c>
      <c r="N804" s="43" t="s">
        <v>1182</v>
      </c>
      <c r="O804" s="43">
        <v>1</v>
      </c>
      <c r="P804" s="43" t="s">
        <v>350</v>
      </c>
      <c r="Q804" s="77">
        <v>2.8268734112684135</v>
      </c>
      <c r="R804" s="77">
        <v>-0.52867511021800517</v>
      </c>
      <c r="S804" s="43">
        <v>223</v>
      </c>
      <c r="T804" s="53">
        <v>0.27875</v>
      </c>
      <c r="U804" s="58">
        <f t="shared" si="36"/>
        <v>0</v>
      </c>
      <c r="V804" s="78">
        <f t="shared" si="37"/>
        <v>0.74254572300236554</v>
      </c>
      <c r="W804" s="73" t="str">
        <f t="shared" si="38"/>
        <v>CONSENT LIMIT</v>
      </c>
    </row>
    <row r="805" spans="1:23">
      <c r="A805" s="42" t="s">
        <v>1141</v>
      </c>
      <c r="B805" s="77">
        <v>71.5</v>
      </c>
      <c r="C805" s="77">
        <v>0.59615384615384615</v>
      </c>
      <c r="D805" s="77">
        <v>0.27884615384615385</v>
      </c>
      <c r="E805" s="77">
        <v>1.0096153846153846</v>
      </c>
      <c r="F805" s="77">
        <v>0.97305288461538464</v>
      </c>
      <c r="G805" s="77">
        <v>0.47298173076923078</v>
      </c>
      <c r="H805" s="77">
        <v>0.35257395123955765</v>
      </c>
      <c r="I805" s="77">
        <v>0.44176304625597335</v>
      </c>
      <c r="J805" s="43">
        <v>1</v>
      </c>
      <c r="K805" s="43" t="s">
        <v>281</v>
      </c>
      <c r="L805" s="43" t="s">
        <v>343</v>
      </c>
      <c r="M805" s="43" t="s">
        <v>284</v>
      </c>
      <c r="N805" s="43" t="s">
        <v>1181</v>
      </c>
      <c r="O805" s="43">
        <v>2</v>
      </c>
      <c r="P805" s="43" t="s">
        <v>347</v>
      </c>
      <c r="Q805" s="77">
        <v>-1.6826376315449108</v>
      </c>
      <c r="R805" s="77">
        <v>0.66426962094760222</v>
      </c>
      <c r="S805" s="43">
        <v>231</v>
      </c>
      <c r="T805" s="53">
        <v>0.28875000000000001</v>
      </c>
      <c r="U805" s="58">
        <f t="shared" si="36"/>
        <v>0</v>
      </c>
      <c r="V805" s="78">
        <f t="shared" si="37"/>
        <v>0.42294175924228528</v>
      </c>
      <c r="W805" s="73" t="str">
        <f t="shared" si="38"/>
        <v>OK</v>
      </c>
    </row>
    <row r="806" spans="1:23">
      <c r="A806" s="42" t="s">
        <v>1142</v>
      </c>
      <c r="B806" s="77">
        <v>94</v>
      </c>
      <c r="C806" s="77">
        <v>1.0192307692307692</v>
      </c>
      <c r="D806" s="77">
        <v>0.58653846153846156</v>
      </c>
      <c r="E806" s="77">
        <v>1.2115384615384615</v>
      </c>
      <c r="F806" s="77">
        <v>0.97054807692307687</v>
      </c>
      <c r="G806" s="77">
        <v>0.50618173076923079</v>
      </c>
      <c r="H806" s="77">
        <v>0.50696571473953111</v>
      </c>
      <c r="I806" s="77">
        <v>0.7480867563242346</v>
      </c>
      <c r="J806" s="43">
        <v>1</v>
      </c>
      <c r="K806" s="43" t="s">
        <v>244</v>
      </c>
      <c r="L806" s="43" t="s">
        <v>346</v>
      </c>
      <c r="M806" s="43" t="s">
        <v>243</v>
      </c>
      <c r="N806" s="43" t="s">
        <v>1179</v>
      </c>
      <c r="O806" s="43">
        <v>0</v>
      </c>
      <c r="P806" s="43" t="s">
        <v>344</v>
      </c>
      <c r="Q806" s="77">
        <v>0.91819905292408333</v>
      </c>
      <c r="R806" s="77">
        <v>1.2327445230501191</v>
      </c>
      <c r="S806" s="43">
        <v>346</v>
      </c>
      <c r="T806" s="53">
        <v>0.4325</v>
      </c>
      <c r="U806" s="58">
        <f t="shared" si="36"/>
        <v>1</v>
      </c>
      <c r="V806" s="78">
        <f t="shared" si="37"/>
        <v>0.5760151658377517</v>
      </c>
      <c r="W806" s="73" t="str">
        <f t="shared" si="38"/>
        <v>OK</v>
      </c>
    </row>
    <row r="807" spans="1:23">
      <c r="A807" s="42" t="s">
        <v>1143</v>
      </c>
      <c r="B807" s="77">
        <v>98.5</v>
      </c>
      <c r="C807" s="77">
        <v>0.88461538461538458</v>
      </c>
      <c r="D807" s="77">
        <v>0.5</v>
      </c>
      <c r="E807" s="77">
        <v>1.25</v>
      </c>
      <c r="F807" s="77">
        <v>0.96999230769230771</v>
      </c>
      <c r="G807" s="77">
        <v>0.55168173076923077</v>
      </c>
      <c r="H807" s="77">
        <v>0.58385988810833789</v>
      </c>
      <c r="I807" s="77">
        <v>0.49152809098609751</v>
      </c>
      <c r="J807" s="43">
        <v>1</v>
      </c>
      <c r="K807" s="43" t="s">
        <v>295</v>
      </c>
      <c r="L807" s="43" t="s">
        <v>349</v>
      </c>
      <c r="M807" s="43" t="s">
        <v>296</v>
      </c>
      <c r="N807" s="43" t="s">
        <v>1179</v>
      </c>
      <c r="O807" s="43">
        <v>0</v>
      </c>
      <c r="P807" s="43" t="s">
        <v>344</v>
      </c>
      <c r="Q807" s="77">
        <v>0.25117583235732538</v>
      </c>
      <c r="R807" s="77">
        <v>1.2324806369068428</v>
      </c>
      <c r="S807" s="43">
        <v>346</v>
      </c>
      <c r="T807" s="53">
        <v>0.4325</v>
      </c>
      <c r="U807" s="58">
        <f t="shared" si="36"/>
        <v>0</v>
      </c>
      <c r="V807" s="78">
        <f t="shared" si="37"/>
        <v>0.52227494425227361</v>
      </c>
      <c r="W807" s="73" t="str">
        <f t="shared" si="38"/>
        <v>OK</v>
      </c>
    </row>
    <row r="808" spans="1:23">
      <c r="A808" s="42" t="s">
        <v>1144</v>
      </c>
      <c r="B808" s="77">
        <v>124.5</v>
      </c>
      <c r="C808" s="77">
        <v>0.92307692307692313</v>
      </c>
      <c r="D808" s="77">
        <v>0.375</v>
      </c>
      <c r="E808" s="77">
        <v>0.92307692307692313</v>
      </c>
      <c r="F808" s="77">
        <v>0.97111153846153841</v>
      </c>
      <c r="G808" s="77">
        <v>0.2469855769230769</v>
      </c>
      <c r="H808" s="77">
        <v>0.46985719218695121</v>
      </c>
      <c r="I808" s="77">
        <v>0.48427614019869475</v>
      </c>
      <c r="J808" s="43">
        <v>1</v>
      </c>
      <c r="K808" s="43" t="s">
        <v>295</v>
      </c>
      <c r="L808" s="43" t="s">
        <v>349</v>
      </c>
      <c r="M808" s="43" t="s">
        <v>296</v>
      </c>
      <c r="N808" s="43" t="s">
        <v>1181</v>
      </c>
      <c r="O808" s="43">
        <v>0</v>
      </c>
      <c r="P808" s="43" t="s">
        <v>344</v>
      </c>
      <c r="Q808" s="77">
        <v>-0.19698949753909822</v>
      </c>
      <c r="R808" s="77">
        <v>-1.2533341411902623</v>
      </c>
      <c r="S808" s="43">
        <v>346</v>
      </c>
      <c r="T808" s="53">
        <v>0.4325</v>
      </c>
      <c r="U808" s="58">
        <f t="shared" si="36"/>
        <v>0</v>
      </c>
      <c r="V808" s="78">
        <f t="shared" si="37"/>
        <v>0.54497218431296723</v>
      </c>
      <c r="W808" s="73" t="str">
        <f t="shared" si="38"/>
        <v>OK</v>
      </c>
    </row>
    <row r="809" spans="1:23">
      <c r="A809" s="42" t="s">
        <v>1145</v>
      </c>
      <c r="B809" s="77">
        <v>138.5</v>
      </c>
      <c r="C809" s="77">
        <v>1.1442307692307692</v>
      </c>
      <c r="D809" s="77">
        <v>0.40384615384615385</v>
      </c>
      <c r="E809" s="77">
        <v>0.76923076923076927</v>
      </c>
      <c r="F809" s="77">
        <v>0.97196634615384625</v>
      </c>
      <c r="G809" s="77">
        <v>0.41880000000000001</v>
      </c>
      <c r="H809" s="77">
        <v>0.7245759227842794</v>
      </c>
      <c r="I809" s="77">
        <v>0.39497221043061753</v>
      </c>
      <c r="J809" s="43">
        <v>1</v>
      </c>
      <c r="K809" s="43" t="s">
        <v>244</v>
      </c>
      <c r="L809" s="43" t="s">
        <v>369</v>
      </c>
      <c r="M809" s="43" t="s">
        <v>259</v>
      </c>
      <c r="N809" s="43" t="s">
        <v>1182</v>
      </c>
      <c r="O809" s="43">
        <v>0</v>
      </c>
      <c r="P809" s="43" t="s">
        <v>344</v>
      </c>
      <c r="Q809" s="77">
        <v>0.37933902411204273</v>
      </c>
      <c r="R809" s="77">
        <v>-0.32968476360281829</v>
      </c>
      <c r="S809" s="43">
        <v>346</v>
      </c>
      <c r="T809" s="53">
        <v>0.4325</v>
      </c>
      <c r="U809" s="58">
        <f t="shared" si="36"/>
        <v>0</v>
      </c>
      <c r="V809" s="78">
        <f t="shared" si="37"/>
        <v>0.58985082838211089</v>
      </c>
      <c r="W809" s="73" t="str">
        <f t="shared" si="38"/>
        <v>OK</v>
      </c>
    </row>
    <row r="810" spans="1:23">
      <c r="A810" s="42" t="s">
        <v>1146</v>
      </c>
      <c r="B810" s="77">
        <v>56</v>
      </c>
      <c r="C810" s="77">
        <v>0.55769230769230771</v>
      </c>
      <c r="D810" s="77">
        <v>0.22115384615384615</v>
      </c>
      <c r="E810" s="77">
        <v>1.1057692307692308</v>
      </c>
      <c r="F810" s="77">
        <v>0.96224807692307701</v>
      </c>
      <c r="G810" s="77">
        <v>0.56651346153846149</v>
      </c>
      <c r="H810" s="77">
        <v>0.29482136644052664</v>
      </c>
      <c r="I810" s="77">
        <v>0.56855558742386791</v>
      </c>
      <c r="J810" s="43">
        <v>1</v>
      </c>
      <c r="K810" s="43" t="s">
        <v>298</v>
      </c>
      <c r="L810" s="43" t="s">
        <v>353</v>
      </c>
      <c r="M810" s="43" t="s">
        <v>297</v>
      </c>
      <c r="N810" s="43" t="s">
        <v>1180</v>
      </c>
      <c r="O810" s="43">
        <v>2</v>
      </c>
      <c r="P810" s="43" t="s">
        <v>347</v>
      </c>
      <c r="Q810" s="77">
        <v>-1.7838141093125672</v>
      </c>
      <c r="R810" s="77">
        <v>1.5614549141626879</v>
      </c>
      <c r="S810" s="43">
        <v>231</v>
      </c>
      <c r="T810" s="53">
        <v>0.28875000000000001</v>
      </c>
      <c r="U810" s="58">
        <f t="shared" si="36"/>
        <v>0</v>
      </c>
      <c r="V810" s="78">
        <f t="shared" si="37"/>
        <v>0.41160792574078203</v>
      </c>
      <c r="W810" s="73" t="str">
        <f t="shared" si="38"/>
        <v>OK</v>
      </c>
    </row>
    <row r="811" spans="1:23">
      <c r="A811" s="42" t="s">
        <v>1147</v>
      </c>
      <c r="B811" s="77">
        <v>89</v>
      </c>
      <c r="C811" s="77">
        <v>0.78846153846153844</v>
      </c>
      <c r="D811" s="77">
        <v>0.39423076923076922</v>
      </c>
      <c r="E811" s="77">
        <v>0.94230769230769229</v>
      </c>
      <c r="F811" s="77">
        <v>0.9709423076923076</v>
      </c>
      <c r="G811" s="77">
        <v>0.40689615384615385</v>
      </c>
      <c r="H811" s="77">
        <v>0.35556132580186128</v>
      </c>
      <c r="I811" s="77">
        <v>0.39909693911984301</v>
      </c>
      <c r="J811" s="43">
        <v>1</v>
      </c>
      <c r="K811" s="43" t="s">
        <v>266</v>
      </c>
      <c r="L811" s="43" t="s">
        <v>349</v>
      </c>
      <c r="M811" s="43" t="s">
        <v>267</v>
      </c>
      <c r="N811" s="43" t="s">
        <v>1181</v>
      </c>
      <c r="O811" s="43">
        <v>0</v>
      </c>
      <c r="P811" s="43" t="s">
        <v>344</v>
      </c>
      <c r="Q811" s="77">
        <v>-1.1283338330116648</v>
      </c>
      <c r="R811" s="77">
        <v>6.0865917689236299E-2</v>
      </c>
      <c r="S811" s="43">
        <v>346</v>
      </c>
      <c r="T811" s="53">
        <v>0.4325</v>
      </c>
      <c r="U811" s="58">
        <f t="shared" si="36"/>
        <v>0</v>
      </c>
      <c r="V811" s="78">
        <f t="shared" si="37"/>
        <v>0.42800763988525203</v>
      </c>
      <c r="W811" s="73" t="str">
        <f t="shared" si="38"/>
        <v>OK</v>
      </c>
    </row>
    <row r="812" spans="1:23">
      <c r="A812" s="42" t="s">
        <v>1148</v>
      </c>
      <c r="B812" s="77">
        <v>151</v>
      </c>
      <c r="C812" s="77">
        <v>1.2403846153846154</v>
      </c>
      <c r="D812" s="77">
        <v>0.65384615384615385</v>
      </c>
      <c r="E812" s="77">
        <v>1.625</v>
      </c>
      <c r="F812" s="77">
        <v>0.97236923076923076</v>
      </c>
      <c r="G812" s="77">
        <v>0.47249326923076923</v>
      </c>
      <c r="H812" s="77">
        <v>0.85371707925060591</v>
      </c>
      <c r="I812" s="77">
        <v>0.76862884150273569</v>
      </c>
      <c r="J812" s="43">
        <v>1</v>
      </c>
      <c r="K812" s="43" t="s">
        <v>276</v>
      </c>
      <c r="L812" s="43" t="s">
        <v>346</v>
      </c>
      <c r="M812" s="43" t="s">
        <v>278</v>
      </c>
      <c r="N812" s="43" t="s">
        <v>1182</v>
      </c>
      <c r="O812" s="43">
        <v>1</v>
      </c>
      <c r="P812" s="43" t="s">
        <v>350</v>
      </c>
      <c r="Q812" s="77">
        <v>3.1461342511679766</v>
      </c>
      <c r="R812" s="77">
        <v>0.75913909373982957</v>
      </c>
      <c r="S812" s="43">
        <v>223</v>
      </c>
      <c r="T812" s="53">
        <v>0.27875</v>
      </c>
      <c r="U812" s="58">
        <f t="shared" si="36"/>
        <v>1</v>
      </c>
      <c r="V812" s="78">
        <f t="shared" si="37"/>
        <v>0.74663802080590103</v>
      </c>
      <c r="W812" s="73" t="str">
        <f t="shared" si="38"/>
        <v>OK</v>
      </c>
    </row>
    <row r="813" spans="1:23">
      <c r="A813" s="45" t="s">
        <v>1149</v>
      </c>
      <c r="B813" s="79">
        <v>83.5</v>
      </c>
      <c r="C813" s="79">
        <v>0.75961538461538458</v>
      </c>
      <c r="D813" s="79">
        <v>0.40384615384615385</v>
      </c>
      <c r="E813" s="79">
        <v>1.2980769230769231</v>
      </c>
      <c r="F813" s="79">
        <v>0.96752596153846149</v>
      </c>
      <c r="G813" s="79">
        <v>0.48458173076923078</v>
      </c>
      <c r="H813" s="79">
        <v>0.33791017967121467</v>
      </c>
      <c r="I813" s="79">
        <v>0.61393634523601348</v>
      </c>
      <c r="J813" s="46">
        <v>1</v>
      </c>
      <c r="K813" s="46" t="s">
        <v>298</v>
      </c>
      <c r="L813" s="46" t="s">
        <v>349</v>
      </c>
      <c r="M813" s="46" t="s">
        <v>299</v>
      </c>
      <c r="N813" s="46" t="s">
        <v>1181</v>
      </c>
      <c r="O813" s="46">
        <v>0</v>
      </c>
      <c r="P813" s="46" t="s">
        <v>344</v>
      </c>
      <c r="Q813" s="79">
        <v>-0.41196791804352062</v>
      </c>
      <c r="R813" s="79">
        <v>0.9874534108629337</v>
      </c>
      <c r="S813" s="46">
        <v>346</v>
      </c>
      <c r="T813" s="55">
        <v>0.4325</v>
      </c>
      <c r="U813" s="59">
        <f t="shared" si="36"/>
        <v>1</v>
      </c>
      <c r="V813" s="80">
        <f t="shared" si="37"/>
        <v>0.46509505173054294</v>
      </c>
      <c r="W813" s="74" t="str">
        <f t="shared" si="38"/>
        <v>OK</v>
      </c>
    </row>
  </sheetData>
  <mergeCells count="2">
    <mergeCell ref="A1:W1"/>
    <mergeCell ref="A2:W2"/>
  </mergeCells>
  <conditionalFormatting sqref="B5:B8">
    <cfRule type="dataBar" priority="1">
      <dataBar>
        <cfvo type="min"/>
        <cfvo type="max"/>
        <color rgb="FF0D9488"/>
      </dataBar>
    </cfRule>
    <cfRule type="dataBar" priority="4">
      <dataBar>
        <cfvo type="min"/>
        <cfvo type="max"/>
        <color rgb="FF0D9488"/>
      </dataBar>
      <extLst>
        <ext xmlns:x14="http://schemas.microsoft.com/office/spreadsheetml/2009/9/main" uri="{B025F937-C7B1-47D3-B67F-A62EFF666E3E}">
          <x14:id>{3ECAF560-9B65-DDC0-2192-3C010DE6A470}</x14:id>
        </ext>
      </extLst>
    </cfRule>
  </conditionalFormatting>
  <conditionalFormatting sqref="V14:V813">
    <cfRule type="colorScale" priority="2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W14:W813">
    <cfRule type="expression" dxfId="3" priority="3">
      <formula>W14&lt;&gt;"OK"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CAF560-9B65-DDC0-2192-3C010DE6A470}">
            <x14:dataBar>
              <x14:cfvo type="min"/>
              <x14:cfvo type="max"/>
              <x14:negativeFillColor auto="1"/>
              <x14:axisColor auto="1"/>
            </x14:dataBar>
          </x14:cfRule>
          <xm:sqref>B5:B8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73"/>
  <sheetViews>
    <sheetView showGridLines="0" workbookViewId="0">
      <pane xSplit="2" ySplit="13" topLeftCell="C14" activePane="bottomRight" state="frozen"/>
      <selection pane="topRight"/>
      <selection pane="bottomLeft"/>
      <selection pane="bottomRight" activeCell="A22" sqref="A22"/>
    </sheetView>
  </sheetViews>
  <sheetFormatPr baseColWidth="10" defaultColWidth="8.83203125" defaultRowHeight="14"/>
  <cols>
    <col min="1" max="1" width="12" customWidth="1"/>
    <col min="2" max="2" width="24" customWidth="1"/>
    <col min="3" max="3" width="10" customWidth="1"/>
    <col min="4" max="4" width="20" customWidth="1"/>
    <col min="5" max="5" width="30" customWidth="1"/>
    <col min="6" max="8" width="11" customWidth="1"/>
    <col min="9" max="9" width="12" customWidth="1"/>
    <col min="10" max="10" width="18" customWidth="1"/>
    <col min="11" max="13" width="12" customWidth="1"/>
    <col min="14" max="14" width="11" customWidth="1"/>
    <col min="15" max="15" width="14" customWidth="1"/>
    <col min="16" max="16" width="13" customWidth="1"/>
    <col min="17" max="19" width="11" customWidth="1"/>
    <col min="20" max="21" width="14" customWidth="1"/>
    <col min="22" max="23" width="12" customWidth="1"/>
    <col min="24" max="24" width="17" customWidth="1"/>
  </cols>
  <sheetData>
    <row r="1" spans="1:24" ht="32" customHeight="1">
      <c r="A1" s="125" t="s">
        <v>1183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24" ht="28" customHeight="1">
      <c r="A2" s="121" t="s">
        <v>1184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4" spans="1:24" ht="30" customHeight="1">
      <c r="A4" s="7" t="s">
        <v>114</v>
      </c>
      <c r="B4" s="8" t="s">
        <v>115</v>
      </c>
      <c r="C4" s="8" t="s">
        <v>1185</v>
      </c>
      <c r="D4" s="8" t="s">
        <v>34</v>
      </c>
      <c r="E4" s="9" t="s">
        <v>1186</v>
      </c>
      <c r="G4" s="7" t="s">
        <v>1187</v>
      </c>
      <c r="H4" s="8" t="s">
        <v>1188</v>
      </c>
      <c r="I4" s="8" t="s">
        <v>1189</v>
      </c>
      <c r="J4" s="8" t="s">
        <v>1190</v>
      </c>
      <c r="K4" s="9" t="s">
        <v>1191</v>
      </c>
      <c r="M4" s="7" t="s">
        <v>1192</v>
      </c>
      <c r="N4" s="8" t="s">
        <v>1193</v>
      </c>
      <c r="O4" s="9" t="s">
        <v>1194</v>
      </c>
    </row>
    <row r="5" spans="1:24">
      <c r="A5" s="14" t="s">
        <v>134</v>
      </c>
      <c r="B5" s="57">
        <f>SUM($Q$14:$Q$273)</f>
        <v>30000</v>
      </c>
      <c r="C5" s="57">
        <f>'01_PARAMETERS'!$B$13</f>
        <v>34000</v>
      </c>
      <c r="D5" s="115" t="str">
        <f>IF(B5&lt;=C5,"PASS","FAIL")</f>
        <v>PASS</v>
      </c>
      <c r="E5" s="16" t="s">
        <v>1195</v>
      </c>
      <c r="G5" s="89" t="s">
        <v>1196</v>
      </c>
      <c r="H5" s="23">
        <v>0</v>
      </c>
      <c r="I5" s="23">
        <v>0</v>
      </c>
      <c r="J5" s="23">
        <v>0</v>
      </c>
      <c r="K5" s="92">
        <v>0</v>
      </c>
      <c r="M5" s="14" t="s">
        <v>1197</v>
      </c>
      <c r="N5" s="57">
        <f>COUNTIF($J$14:$J$273,M5)</f>
        <v>12</v>
      </c>
      <c r="O5" s="95">
        <f>SUMIF($J$14:$J$273,M5,$U$14:$U$273)</f>
        <v>2.5275261377960749</v>
      </c>
    </row>
    <row r="6" spans="1:24">
      <c r="A6" s="17" t="s">
        <v>1189</v>
      </c>
      <c r="B6" s="58">
        <f>SUM($R$14:$R$273)</f>
        <v>110</v>
      </c>
      <c r="C6" s="58">
        <f>'01_PARAMETERS'!$B$16</f>
        <v>110</v>
      </c>
      <c r="D6" s="115" t="str">
        <f>IF(B6&lt;=C6,"PASS","FAIL")</f>
        <v>PASS</v>
      </c>
      <c r="E6" s="19" t="s">
        <v>1198</v>
      </c>
      <c r="G6" s="90" t="s">
        <v>1199</v>
      </c>
      <c r="H6" s="24">
        <v>5</v>
      </c>
      <c r="I6" s="24">
        <v>0</v>
      </c>
      <c r="J6" s="24">
        <v>1</v>
      </c>
      <c r="K6" s="93">
        <v>0.04</v>
      </c>
      <c r="M6" s="17" t="s">
        <v>1200</v>
      </c>
      <c r="N6" s="58">
        <f>COUNTIF($J$14:$J$273,M6)</f>
        <v>98</v>
      </c>
      <c r="O6" s="96">
        <f>SUMIF($J$14:$J$273,M6,$U$14:$U$273)</f>
        <v>27.697489995858451</v>
      </c>
    </row>
    <row r="7" spans="1:24">
      <c r="A7" s="17" t="s">
        <v>1190</v>
      </c>
      <c r="B7" s="58">
        <f>SUM($S$14:$S$273)</f>
        <v>350</v>
      </c>
      <c r="C7" s="58">
        <f>'01_PARAMETERS'!$B$19</f>
        <v>350</v>
      </c>
      <c r="D7" s="115" t="str">
        <f>IF(B7&lt;=C7,"PASS","FAIL")</f>
        <v>PASS</v>
      </c>
      <c r="E7" s="19" t="s">
        <v>1201</v>
      </c>
      <c r="G7" s="90" t="s">
        <v>1202</v>
      </c>
      <c r="H7" s="24">
        <v>55</v>
      </c>
      <c r="I7" s="24">
        <v>0</v>
      </c>
      <c r="J7" s="24">
        <v>1</v>
      </c>
      <c r="K7" s="93">
        <v>0.1</v>
      </c>
      <c r="M7" s="17" t="s">
        <v>1196</v>
      </c>
      <c r="N7" s="58">
        <f>COUNTIF($J$14:$J$273,M7)</f>
        <v>8</v>
      </c>
      <c r="O7" s="96">
        <f>SUMIF($J$14:$J$273,M7,$U$14:$U$273)</f>
        <v>0</v>
      </c>
    </row>
    <row r="8" spans="1:24">
      <c r="A8" s="17" t="s">
        <v>153</v>
      </c>
      <c r="B8" s="58">
        <f>COUNTIF($T$14:$T$273,"INELIGIBLE")</f>
        <v>0</v>
      </c>
      <c r="C8" s="58">
        <f>0</f>
        <v>0</v>
      </c>
      <c r="D8" s="115" t="str">
        <f>IF(B8=C8,"PASS","FAIL")</f>
        <v>PASS</v>
      </c>
      <c r="E8" s="19" t="s">
        <v>1203</v>
      </c>
      <c r="G8" s="90" t="s">
        <v>1197</v>
      </c>
      <c r="H8" s="24">
        <v>175</v>
      </c>
      <c r="I8" s="24">
        <v>1</v>
      </c>
      <c r="J8" s="24">
        <v>1</v>
      </c>
      <c r="K8" s="93">
        <v>0.18</v>
      </c>
      <c r="M8" s="17" t="s">
        <v>1202</v>
      </c>
      <c r="N8" s="58">
        <f>COUNTIF($J$14:$J$273,M8)</f>
        <v>142</v>
      </c>
      <c r="O8" s="96">
        <f>SUMIF($J$14:$J$273,M8,$U$14:$U$273)</f>
        <v>12.187995368788849</v>
      </c>
    </row>
    <row r="9" spans="1:24">
      <c r="A9" s="20" t="s">
        <v>1204</v>
      </c>
      <c r="B9" s="59">
        <f>SUM($U$14:$U$273)</f>
        <v>42.413011502443339</v>
      </c>
      <c r="C9" s="59">
        <f>SUM($P$14:$P$273)</f>
        <v>42.413011502443339</v>
      </c>
      <c r="D9" s="115" t="str">
        <f>IF(ABS(B9-C9)&lt;=0.001,"PASS","CHECK")</f>
        <v>PASS</v>
      </c>
      <c r="E9" s="22" t="s">
        <v>1205</v>
      </c>
      <c r="G9" s="91" t="s">
        <v>1200</v>
      </c>
      <c r="H9" s="25">
        <v>205</v>
      </c>
      <c r="I9" s="25">
        <v>1</v>
      </c>
      <c r="J9" s="25">
        <v>2</v>
      </c>
      <c r="K9" s="94">
        <v>0.25</v>
      </c>
      <c r="M9" s="20"/>
      <c r="N9" s="59">
        <f>COUNTIF($J$14:$J$273,M9)</f>
        <v>0</v>
      </c>
      <c r="O9" s="97">
        <f>SUMIF($J$14:$J$273,M9,$U$14:$U$273)</f>
        <v>0</v>
      </c>
    </row>
    <row r="13" spans="1:24" ht="30" customHeight="1">
      <c r="A13" s="7" t="s">
        <v>328</v>
      </c>
      <c r="B13" s="8" t="s">
        <v>223</v>
      </c>
      <c r="C13" s="8" t="s">
        <v>222</v>
      </c>
      <c r="D13" s="8" t="s">
        <v>330</v>
      </c>
      <c r="E13" s="8" t="s">
        <v>1163</v>
      </c>
      <c r="F13" s="8" t="s">
        <v>124</v>
      </c>
      <c r="G13" s="8" t="s">
        <v>1160</v>
      </c>
      <c r="H13" s="8" t="s">
        <v>1170</v>
      </c>
      <c r="I13" s="8" t="s">
        <v>1159</v>
      </c>
      <c r="J13" s="8" t="s">
        <v>1206</v>
      </c>
      <c r="K13" s="8" t="s">
        <v>1207</v>
      </c>
      <c r="L13" s="8" t="s">
        <v>1208</v>
      </c>
      <c r="M13" s="8" t="s">
        <v>1209</v>
      </c>
      <c r="N13" s="8" t="s">
        <v>1191</v>
      </c>
      <c r="O13" s="8" t="s">
        <v>1210</v>
      </c>
      <c r="P13" s="8" t="s">
        <v>1211</v>
      </c>
      <c r="Q13" s="8" t="s">
        <v>1212</v>
      </c>
      <c r="R13" s="8" t="s">
        <v>1213</v>
      </c>
      <c r="S13" s="8" t="s">
        <v>1214</v>
      </c>
      <c r="T13" s="8" t="s">
        <v>1215</v>
      </c>
      <c r="U13" s="8" t="s">
        <v>1216</v>
      </c>
      <c r="V13" s="8" t="s">
        <v>1217</v>
      </c>
      <c r="W13" s="8" t="s">
        <v>1218</v>
      </c>
      <c r="X13" s="9" t="s">
        <v>1219</v>
      </c>
    </row>
    <row r="14" spans="1:24">
      <c r="A14" s="39" t="s">
        <v>466</v>
      </c>
      <c r="B14" s="40" t="s">
        <v>303</v>
      </c>
      <c r="C14" s="40" t="s">
        <v>305</v>
      </c>
      <c r="D14" s="40" t="s">
        <v>346</v>
      </c>
      <c r="E14" s="40" t="s">
        <v>344</v>
      </c>
      <c r="F14" s="51">
        <v>0.9717123341720989</v>
      </c>
      <c r="G14" s="51">
        <v>0.53988600795907393</v>
      </c>
      <c r="H14" s="40">
        <v>1</v>
      </c>
      <c r="I14" s="51">
        <v>0.39120769230769231</v>
      </c>
      <c r="J14" s="40" t="s">
        <v>1200</v>
      </c>
      <c r="K14" s="98">
        <v>205</v>
      </c>
      <c r="L14" s="40">
        <v>1</v>
      </c>
      <c r="M14" s="40">
        <v>2</v>
      </c>
      <c r="N14" s="75">
        <v>0.25</v>
      </c>
      <c r="O14" s="75">
        <v>0.26374228401422589</v>
      </c>
      <c r="P14" s="75">
        <v>0.26374228401422589</v>
      </c>
      <c r="Q14" s="101">
        <f t="shared" ref="Q14:Q77" si="0">INDEX($H$5:$H$9,MATCH(J14,$G$5:$G$9,0))</f>
        <v>205</v>
      </c>
      <c r="R14" s="57">
        <f t="shared" ref="R14:R77" si="1">INDEX($I$5:$I$9,MATCH(J14,$G$5:$G$9,0))</f>
        <v>1</v>
      </c>
      <c r="S14" s="57">
        <f t="shared" ref="S14:S77" si="2">INDEX($J$5:$J$9,MATCH(J14,$G$5:$G$9,0))</f>
        <v>2</v>
      </c>
      <c r="T14" s="57" t="str">
        <f t="shared" ref="T14:T77" si="3">IF(AND(OR(J14="Approved email",J14="Hybrid sequence"),H14=0),"INELIGIBLE","ELIGIBLE")</f>
        <v>ELIGIBLE</v>
      </c>
      <c r="U14" s="76">
        <f t="shared" ref="U14:U77" si="4">INDEX($K$5:$K$9,MATCH(J14,$G$5:$G$9,0))*(0.35+0.9*F14)*(0.55+0.75*G14)*(1-0.25*I14)</f>
        <v>0.26374228401422589</v>
      </c>
      <c r="V14" s="76">
        <f t="shared" ref="V14:V77" si="5">U14-O14</f>
        <v>0</v>
      </c>
      <c r="W14" s="76">
        <f t="shared" ref="W14:W77" si="6">0.55*F14+0.35*G14+0.1*(1-I14)</f>
        <v>0.78428111734956107</v>
      </c>
      <c r="X14" s="72" t="str">
        <f t="shared" ref="X14:X77" si="7">IF(T14="INELIGIBLE","BLOCK",IF(ABS(V14)&gt;0.0001,"CHECK","HUMAN APPROVAL"))</f>
        <v>HUMAN APPROVAL</v>
      </c>
    </row>
    <row r="15" spans="1:24">
      <c r="A15" s="42" t="s">
        <v>1015</v>
      </c>
      <c r="B15" s="43" t="s">
        <v>298</v>
      </c>
      <c r="C15" s="43" t="s">
        <v>299</v>
      </c>
      <c r="D15" s="43" t="s">
        <v>369</v>
      </c>
      <c r="E15" s="43" t="s">
        <v>344</v>
      </c>
      <c r="F15" s="53">
        <v>0.96905418892998041</v>
      </c>
      <c r="G15" s="53">
        <v>0.33383871380314173</v>
      </c>
      <c r="H15" s="43">
        <v>1</v>
      </c>
      <c r="I15" s="53">
        <v>0.44839326923076922</v>
      </c>
      <c r="J15" s="43" t="s">
        <v>1202</v>
      </c>
      <c r="K15" s="99">
        <v>55</v>
      </c>
      <c r="L15" s="43">
        <v>0</v>
      </c>
      <c r="M15" s="43">
        <v>1</v>
      </c>
      <c r="N15" s="77">
        <v>0.1</v>
      </c>
      <c r="O15" s="77">
        <v>8.6852966896830253E-2</v>
      </c>
      <c r="P15" s="77">
        <v>8.6852966896830253E-2</v>
      </c>
      <c r="Q15" s="102">
        <f t="shared" si="0"/>
        <v>55</v>
      </c>
      <c r="R15" s="58">
        <f t="shared" si="1"/>
        <v>0</v>
      </c>
      <c r="S15" s="58">
        <f t="shared" si="2"/>
        <v>1</v>
      </c>
      <c r="T15" s="58" t="str">
        <f t="shared" si="3"/>
        <v>ELIGIBLE</v>
      </c>
      <c r="U15" s="78">
        <f t="shared" si="4"/>
        <v>8.6852966896830253E-2</v>
      </c>
      <c r="V15" s="78">
        <f t="shared" si="5"/>
        <v>0</v>
      </c>
      <c r="W15" s="78">
        <f t="shared" si="6"/>
        <v>0.70498402681951189</v>
      </c>
      <c r="X15" s="73" t="str">
        <f t="shared" si="7"/>
        <v>HUMAN APPROVAL</v>
      </c>
    </row>
    <row r="16" spans="1:24">
      <c r="A16" s="42" t="s">
        <v>975</v>
      </c>
      <c r="B16" s="43" t="s">
        <v>298</v>
      </c>
      <c r="C16" s="43" t="s">
        <v>301</v>
      </c>
      <c r="D16" s="43" t="s">
        <v>343</v>
      </c>
      <c r="E16" s="43" t="s">
        <v>344</v>
      </c>
      <c r="F16" s="53">
        <v>0.96389206927516757</v>
      </c>
      <c r="G16" s="53">
        <v>0.56576078722422551</v>
      </c>
      <c r="H16" s="43">
        <v>1</v>
      </c>
      <c r="I16" s="53">
        <v>0.54005384615384611</v>
      </c>
      <c r="J16" s="43" t="s">
        <v>1200</v>
      </c>
      <c r="K16" s="99">
        <v>205</v>
      </c>
      <c r="L16" s="43">
        <v>1</v>
      </c>
      <c r="M16" s="43">
        <v>2</v>
      </c>
      <c r="N16" s="77">
        <v>0.25</v>
      </c>
      <c r="O16" s="77">
        <v>0.25651999863797065</v>
      </c>
      <c r="P16" s="77">
        <v>0.25651999863797065</v>
      </c>
      <c r="Q16" s="102">
        <f t="shared" si="0"/>
        <v>205</v>
      </c>
      <c r="R16" s="58">
        <f t="shared" si="1"/>
        <v>1</v>
      </c>
      <c r="S16" s="58">
        <f t="shared" si="2"/>
        <v>2</v>
      </c>
      <c r="T16" s="58" t="str">
        <f t="shared" si="3"/>
        <v>ELIGIBLE</v>
      </c>
      <c r="U16" s="78">
        <f t="shared" si="4"/>
        <v>0.25651999863797065</v>
      </c>
      <c r="V16" s="78">
        <f t="shared" si="5"/>
        <v>0</v>
      </c>
      <c r="W16" s="78">
        <f t="shared" si="6"/>
        <v>0.7741515290144364</v>
      </c>
      <c r="X16" s="73" t="str">
        <f t="shared" si="7"/>
        <v>HUMAN APPROVAL</v>
      </c>
    </row>
    <row r="17" spans="1:24">
      <c r="A17" s="42" t="s">
        <v>518</v>
      </c>
      <c r="B17" s="43" t="s">
        <v>244</v>
      </c>
      <c r="C17" s="43" t="s">
        <v>257</v>
      </c>
      <c r="D17" s="43" t="s">
        <v>343</v>
      </c>
      <c r="E17" s="43" t="s">
        <v>344</v>
      </c>
      <c r="F17" s="53">
        <v>0.96224967020604024</v>
      </c>
      <c r="G17" s="53">
        <v>0.42573372112786034</v>
      </c>
      <c r="H17" s="43">
        <v>1</v>
      </c>
      <c r="I17" s="53">
        <v>0.2872817307692308</v>
      </c>
      <c r="J17" s="43" t="s">
        <v>1202</v>
      </c>
      <c r="K17" s="99">
        <v>55</v>
      </c>
      <c r="L17" s="43">
        <v>0</v>
      </c>
      <c r="M17" s="43">
        <v>1</v>
      </c>
      <c r="N17" s="77">
        <v>0.1</v>
      </c>
      <c r="O17" s="77">
        <v>9.8116992184582544E-2</v>
      </c>
      <c r="P17" s="77">
        <v>9.8116992184582544E-2</v>
      </c>
      <c r="Q17" s="102">
        <f t="shared" si="0"/>
        <v>55</v>
      </c>
      <c r="R17" s="58">
        <f t="shared" si="1"/>
        <v>0</v>
      </c>
      <c r="S17" s="58">
        <f t="shared" si="2"/>
        <v>1</v>
      </c>
      <c r="T17" s="58" t="str">
        <f t="shared" si="3"/>
        <v>ELIGIBLE</v>
      </c>
      <c r="U17" s="78">
        <f t="shared" si="4"/>
        <v>9.8116992184582544E-2</v>
      </c>
      <c r="V17" s="78">
        <f t="shared" si="5"/>
        <v>0</v>
      </c>
      <c r="W17" s="78">
        <f t="shared" si="6"/>
        <v>0.74951594793115006</v>
      </c>
      <c r="X17" s="73" t="str">
        <f t="shared" si="7"/>
        <v>HUMAN APPROVAL</v>
      </c>
    </row>
    <row r="18" spans="1:24">
      <c r="A18" s="42" t="s">
        <v>992</v>
      </c>
      <c r="B18" s="43" t="s">
        <v>286</v>
      </c>
      <c r="C18" s="43" t="s">
        <v>288</v>
      </c>
      <c r="D18" s="43" t="s">
        <v>346</v>
      </c>
      <c r="E18" s="43" t="s">
        <v>350</v>
      </c>
      <c r="F18" s="53">
        <v>0.96036846767639028</v>
      </c>
      <c r="G18" s="53">
        <v>0.89758462400470407</v>
      </c>
      <c r="H18" s="43">
        <v>1</v>
      </c>
      <c r="I18" s="53">
        <v>0.13565192307692306</v>
      </c>
      <c r="J18" s="43" t="s">
        <v>1200</v>
      </c>
      <c r="K18" s="99">
        <v>205</v>
      </c>
      <c r="L18" s="43">
        <v>1</v>
      </c>
      <c r="M18" s="43">
        <v>2</v>
      </c>
      <c r="N18" s="77">
        <v>0.25</v>
      </c>
      <c r="O18" s="77">
        <v>0.35874589270276791</v>
      </c>
      <c r="P18" s="77">
        <v>0.35874589270276791</v>
      </c>
      <c r="Q18" s="102">
        <f t="shared" si="0"/>
        <v>205</v>
      </c>
      <c r="R18" s="58">
        <f t="shared" si="1"/>
        <v>1</v>
      </c>
      <c r="S18" s="58">
        <f t="shared" si="2"/>
        <v>2</v>
      </c>
      <c r="T18" s="58" t="str">
        <f t="shared" si="3"/>
        <v>ELIGIBLE</v>
      </c>
      <c r="U18" s="78">
        <f t="shared" si="4"/>
        <v>0.35874589270276791</v>
      </c>
      <c r="V18" s="78">
        <f t="shared" si="5"/>
        <v>0</v>
      </c>
      <c r="W18" s="78">
        <f t="shared" si="6"/>
        <v>0.92879208331596874</v>
      </c>
      <c r="X18" s="73" t="str">
        <f t="shared" si="7"/>
        <v>HUMAN APPROVAL</v>
      </c>
    </row>
    <row r="19" spans="1:24">
      <c r="A19" s="42" t="s">
        <v>577</v>
      </c>
      <c r="B19" s="43" t="s">
        <v>276</v>
      </c>
      <c r="C19" s="43" t="s">
        <v>277</v>
      </c>
      <c r="D19" s="43" t="s">
        <v>343</v>
      </c>
      <c r="E19" s="43" t="s">
        <v>344</v>
      </c>
      <c r="F19" s="53">
        <v>0.96025163971909933</v>
      </c>
      <c r="G19" s="53">
        <v>0.5119487855435696</v>
      </c>
      <c r="H19" s="43">
        <v>1</v>
      </c>
      <c r="I19" s="53">
        <v>0.34475384615384613</v>
      </c>
      <c r="J19" s="43" t="s">
        <v>1200</v>
      </c>
      <c r="K19" s="99">
        <v>205</v>
      </c>
      <c r="L19" s="43">
        <v>1</v>
      </c>
      <c r="M19" s="43">
        <v>2</v>
      </c>
      <c r="N19" s="77">
        <v>0.25</v>
      </c>
      <c r="O19" s="77">
        <v>0.25907491233784058</v>
      </c>
      <c r="P19" s="77">
        <v>0.25907491233784058</v>
      </c>
      <c r="Q19" s="102">
        <f t="shared" si="0"/>
        <v>205</v>
      </c>
      <c r="R19" s="58">
        <f t="shared" si="1"/>
        <v>1</v>
      </c>
      <c r="S19" s="58">
        <f t="shared" si="2"/>
        <v>2</v>
      </c>
      <c r="T19" s="58" t="str">
        <f t="shared" si="3"/>
        <v>ELIGIBLE</v>
      </c>
      <c r="U19" s="78">
        <f t="shared" si="4"/>
        <v>0.25907491233784058</v>
      </c>
      <c r="V19" s="78">
        <f t="shared" si="5"/>
        <v>0</v>
      </c>
      <c r="W19" s="78">
        <f t="shared" si="6"/>
        <v>0.77284509217036934</v>
      </c>
      <c r="X19" s="73" t="str">
        <f t="shared" si="7"/>
        <v>HUMAN APPROVAL</v>
      </c>
    </row>
    <row r="20" spans="1:24">
      <c r="A20" s="42" t="s">
        <v>631</v>
      </c>
      <c r="B20" s="43" t="s">
        <v>276</v>
      </c>
      <c r="C20" s="43" t="s">
        <v>277</v>
      </c>
      <c r="D20" s="43" t="s">
        <v>353</v>
      </c>
      <c r="E20" s="43" t="s">
        <v>344</v>
      </c>
      <c r="F20" s="53">
        <v>0.95801219088670053</v>
      </c>
      <c r="G20" s="53">
        <v>0.57459857922452962</v>
      </c>
      <c r="H20" s="43">
        <v>1</v>
      </c>
      <c r="I20" s="53">
        <v>0.63393173076923071</v>
      </c>
      <c r="J20" s="43" t="s">
        <v>1200</v>
      </c>
      <c r="K20" s="99">
        <v>205</v>
      </c>
      <c r="L20" s="43">
        <v>1</v>
      </c>
      <c r="M20" s="43">
        <v>2</v>
      </c>
      <c r="N20" s="77">
        <v>0.25</v>
      </c>
      <c r="O20" s="77">
        <v>0.25016557548046353</v>
      </c>
      <c r="P20" s="77">
        <v>0.25016557548046353</v>
      </c>
      <c r="Q20" s="102">
        <f t="shared" si="0"/>
        <v>205</v>
      </c>
      <c r="R20" s="58">
        <f t="shared" si="1"/>
        <v>1</v>
      </c>
      <c r="S20" s="58">
        <f t="shared" si="2"/>
        <v>2</v>
      </c>
      <c r="T20" s="58" t="str">
        <f t="shared" si="3"/>
        <v>ELIGIBLE</v>
      </c>
      <c r="U20" s="78">
        <f t="shared" si="4"/>
        <v>0.25016557548046353</v>
      </c>
      <c r="V20" s="78">
        <f t="shared" si="5"/>
        <v>0</v>
      </c>
      <c r="W20" s="78">
        <f t="shared" si="6"/>
        <v>0.76462303463934755</v>
      </c>
      <c r="X20" s="73" t="str">
        <f t="shared" si="7"/>
        <v>HUMAN APPROVAL</v>
      </c>
    </row>
    <row r="21" spans="1:24">
      <c r="A21" s="42" t="s">
        <v>801</v>
      </c>
      <c r="B21" s="43" t="s">
        <v>244</v>
      </c>
      <c r="C21" s="43" t="s">
        <v>261</v>
      </c>
      <c r="D21" s="43" t="s">
        <v>343</v>
      </c>
      <c r="E21" s="43" t="s">
        <v>350</v>
      </c>
      <c r="F21" s="53">
        <v>0.95782502886247989</v>
      </c>
      <c r="G21" s="53">
        <v>0.82575857904684502</v>
      </c>
      <c r="H21" s="43">
        <v>1</v>
      </c>
      <c r="I21" s="53">
        <v>0.30522980769230768</v>
      </c>
      <c r="J21" s="43" t="s">
        <v>1200</v>
      </c>
      <c r="K21" s="99">
        <v>205</v>
      </c>
      <c r="L21" s="43">
        <v>1</v>
      </c>
      <c r="M21" s="43">
        <v>2</v>
      </c>
      <c r="N21" s="77">
        <v>0.25</v>
      </c>
      <c r="O21" s="77">
        <v>0.32727911231812667</v>
      </c>
      <c r="P21" s="77">
        <v>0.32727911231812667</v>
      </c>
      <c r="Q21" s="102">
        <f t="shared" si="0"/>
        <v>205</v>
      </c>
      <c r="R21" s="58">
        <f t="shared" si="1"/>
        <v>1</v>
      </c>
      <c r="S21" s="58">
        <f t="shared" si="2"/>
        <v>2</v>
      </c>
      <c r="T21" s="58" t="str">
        <f t="shared" si="3"/>
        <v>ELIGIBLE</v>
      </c>
      <c r="U21" s="78">
        <f t="shared" si="4"/>
        <v>0.32727911231812667</v>
      </c>
      <c r="V21" s="78">
        <f t="shared" si="5"/>
        <v>0</v>
      </c>
      <c r="W21" s="78">
        <f t="shared" si="6"/>
        <v>0.88529628777152891</v>
      </c>
      <c r="X21" s="73" t="str">
        <f t="shared" si="7"/>
        <v>HUMAN APPROVAL</v>
      </c>
    </row>
    <row r="22" spans="1:24">
      <c r="A22" s="42" t="s">
        <v>756</v>
      </c>
      <c r="B22" s="43" t="s">
        <v>276</v>
      </c>
      <c r="C22" s="43" t="s">
        <v>275</v>
      </c>
      <c r="D22" s="43" t="s">
        <v>343</v>
      </c>
      <c r="E22" s="43" t="s">
        <v>344</v>
      </c>
      <c r="F22" s="53">
        <v>0.95722183526700499</v>
      </c>
      <c r="G22" s="53">
        <v>0.57079350251426997</v>
      </c>
      <c r="H22" s="43">
        <v>1</v>
      </c>
      <c r="I22" s="53">
        <v>0.49042692307692304</v>
      </c>
      <c r="J22" s="43" t="s">
        <v>1200</v>
      </c>
      <c r="K22" s="99">
        <v>205</v>
      </c>
      <c r="L22" s="43">
        <v>1</v>
      </c>
      <c r="M22" s="43">
        <v>2</v>
      </c>
      <c r="N22" s="77">
        <v>0.25</v>
      </c>
      <c r="O22" s="77">
        <v>0.25991940006508429</v>
      </c>
      <c r="P22" s="77">
        <v>0.25991940006508429</v>
      </c>
      <c r="Q22" s="102">
        <f t="shared" si="0"/>
        <v>205</v>
      </c>
      <c r="R22" s="58">
        <f t="shared" si="1"/>
        <v>1</v>
      </c>
      <c r="S22" s="58">
        <f t="shared" si="2"/>
        <v>2</v>
      </c>
      <c r="T22" s="58" t="str">
        <f t="shared" si="3"/>
        <v>ELIGIBLE</v>
      </c>
      <c r="U22" s="78">
        <f t="shared" si="4"/>
        <v>0.25991940006508429</v>
      </c>
      <c r="V22" s="78">
        <f t="shared" si="5"/>
        <v>0</v>
      </c>
      <c r="W22" s="78">
        <f t="shared" si="6"/>
        <v>0.77720704296915499</v>
      </c>
      <c r="X22" s="73" t="str">
        <f t="shared" si="7"/>
        <v>HUMAN APPROVAL</v>
      </c>
    </row>
    <row r="23" spans="1:24">
      <c r="A23" s="42" t="s">
        <v>424</v>
      </c>
      <c r="B23" s="43" t="s">
        <v>286</v>
      </c>
      <c r="C23" s="43" t="s">
        <v>292</v>
      </c>
      <c r="D23" s="43" t="s">
        <v>346</v>
      </c>
      <c r="E23" s="43" t="s">
        <v>344</v>
      </c>
      <c r="F23" s="53">
        <v>0.95511498872853906</v>
      </c>
      <c r="G23" s="53">
        <v>0.43229169636672737</v>
      </c>
      <c r="H23" s="43">
        <v>1</v>
      </c>
      <c r="I23" s="53">
        <v>0.41772307692307692</v>
      </c>
      <c r="J23" s="43" t="s">
        <v>1202</v>
      </c>
      <c r="K23" s="99">
        <v>55</v>
      </c>
      <c r="L23" s="43">
        <v>0</v>
      </c>
      <c r="M23" s="43">
        <v>1</v>
      </c>
      <c r="N23" s="77">
        <v>0.1</v>
      </c>
      <c r="O23" s="77">
        <v>9.4702691734299543E-2</v>
      </c>
      <c r="P23" s="77">
        <v>9.4702691734299543E-2</v>
      </c>
      <c r="Q23" s="102">
        <f t="shared" si="0"/>
        <v>55</v>
      </c>
      <c r="R23" s="58">
        <f t="shared" si="1"/>
        <v>0</v>
      </c>
      <c r="S23" s="58">
        <f t="shared" si="2"/>
        <v>1</v>
      </c>
      <c r="T23" s="58" t="str">
        <f t="shared" si="3"/>
        <v>ELIGIBLE</v>
      </c>
      <c r="U23" s="78">
        <f t="shared" si="4"/>
        <v>9.4702691734299543E-2</v>
      </c>
      <c r="V23" s="78">
        <f t="shared" si="5"/>
        <v>0</v>
      </c>
      <c r="W23" s="78">
        <f t="shared" si="6"/>
        <v>0.73484302983674343</v>
      </c>
      <c r="X23" s="73" t="str">
        <f t="shared" si="7"/>
        <v>HUMAN APPROVAL</v>
      </c>
    </row>
    <row r="24" spans="1:24">
      <c r="A24" s="42" t="s">
        <v>451</v>
      </c>
      <c r="B24" s="43" t="s">
        <v>270</v>
      </c>
      <c r="C24" s="43" t="s">
        <v>269</v>
      </c>
      <c r="D24" s="43" t="s">
        <v>343</v>
      </c>
      <c r="E24" s="43" t="s">
        <v>344</v>
      </c>
      <c r="F24" s="53">
        <v>0.95460519323390169</v>
      </c>
      <c r="G24" s="53">
        <v>0.4972239892923771</v>
      </c>
      <c r="H24" s="43">
        <v>1</v>
      </c>
      <c r="I24" s="53">
        <v>0.37131346153846151</v>
      </c>
      <c r="J24" s="43" t="s">
        <v>1200</v>
      </c>
      <c r="K24" s="99">
        <v>205</v>
      </c>
      <c r="L24" s="43">
        <v>1</v>
      </c>
      <c r="M24" s="43">
        <v>2</v>
      </c>
      <c r="N24" s="77">
        <v>0.25</v>
      </c>
      <c r="O24" s="77">
        <v>0.25308759019774357</v>
      </c>
      <c r="P24" s="77">
        <v>0.25308759019774357</v>
      </c>
      <c r="Q24" s="102">
        <f t="shared" si="0"/>
        <v>205</v>
      </c>
      <c r="R24" s="58">
        <f t="shared" si="1"/>
        <v>1</v>
      </c>
      <c r="S24" s="58">
        <f t="shared" si="2"/>
        <v>2</v>
      </c>
      <c r="T24" s="58" t="str">
        <f t="shared" si="3"/>
        <v>ELIGIBLE</v>
      </c>
      <c r="U24" s="78">
        <f t="shared" si="4"/>
        <v>0.25308759019774357</v>
      </c>
      <c r="V24" s="78">
        <f t="shared" si="5"/>
        <v>0</v>
      </c>
      <c r="W24" s="78">
        <f t="shared" si="6"/>
        <v>0.76192990637713165</v>
      </c>
      <c r="X24" s="73" t="str">
        <f t="shared" si="7"/>
        <v>HUMAN APPROVAL</v>
      </c>
    </row>
    <row r="25" spans="1:24">
      <c r="A25" s="42" t="s">
        <v>886</v>
      </c>
      <c r="B25" s="43" t="s">
        <v>244</v>
      </c>
      <c r="C25" s="43" t="s">
        <v>257</v>
      </c>
      <c r="D25" s="43" t="s">
        <v>353</v>
      </c>
      <c r="E25" s="43" t="s">
        <v>344</v>
      </c>
      <c r="F25" s="53">
        <v>0.95388439529063673</v>
      </c>
      <c r="G25" s="53">
        <v>0.50327257830739369</v>
      </c>
      <c r="H25" s="43">
        <v>1</v>
      </c>
      <c r="I25" s="53">
        <v>0.37053557692307693</v>
      </c>
      <c r="J25" s="43" t="s">
        <v>1200</v>
      </c>
      <c r="K25" s="99">
        <v>205</v>
      </c>
      <c r="L25" s="43">
        <v>1</v>
      </c>
      <c r="M25" s="43">
        <v>2</v>
      </c>
      <c r="N25" s="77">
        <v>0.25</v>
      </c>
      <c r="O25" s="77">
        <v>0.25424963852127197</v>
      </c>
      <c r="P25" s="77">
        <v>0.25424963852127197</v>
      </c>
      <c r="Q25" s="102">
        <f t="shared" si="0"/>
        <v>205</v>
      </c>
      <c r="R25" s="58">
        <f t="shared" si="1"/>
        <v>1</v>
      </c>
      <c r="S25" s="58">
        <f t="shared" si="2"/>
        <v>2</v>
      </c>
      <c r="T25" s="58" t="str">
        <f t="shared" si="3"/>
        <v>ELIGIBLE</v>
      </c>
      <c r="U25" s="78">
        <f t="shared" si="4"/>
        <v>0.25424963852127197</v>
      </c>
      <c r="V25" s="78">
        <f t="shared" si="5"/>
        <v>0</v>
      </c>
      <c r="W25" s="78">
        <f t="shared" si="6"/>
        <v>0.76372826212513034</v>
      </c>
      <c r="X25" s="73" t="str">
        <f t="shared" si="7"/>
        <v>HUMAN APPROVAL</v>
      </c>
    </row>
    <row r="26" spans="1:24">
      <c r="A26" s="42" t="s">
        <v>655</v>
      </c>
      <c r="B26" s="43" t="s">
        <v>244</v>
      </c>
      <c r="C26" s="43" t="s">
        <v>260</v>
      </c>
      <c r="D26" s="43" t="s">
        <v>343</v>
      </c>
      <c r="E26" s="43" t="s">
        <v>350</v>
      </c>
      <c r="F26" s="53">
        <v>0.95346996340411039</v>
      </c>
      <c r="G26" s="53">
        <v>0.92561046501257915</v>
      </c>
      <c r="H26" s="43">
        <v>1</v>
      </c>
      <c r="I26" s="53">
        <v>0.30980769230769228</v>
      </c>
      <c r="J26" s="43" t="s">
        <v>1200</v>
      </c>
      <c r="K26" s="99">
        <v>205</v>
      </c>
      <c r="L26" s="43">
        <v>1</v>
      </c>
      <c r="M26" s="43">
        <v>2</v>
      </c>
      <c r="N26" s="77">
        <v>0.25</v>
      </c>
      <c r="O26" s="77">
        <v>0.34668343724251555</v>
      </c>
      <c r="P26" s="77">
        <v>0.34668343724251555</v>
      </c>
      <c r="Q26" s="102">
        <f t="shared" si="0"/>
        <v>205</v>
      </c>
      <c r="R26" s="58">
        <f t="shared" si="1"/>
        <v>1</v>
      </c>
      <c r="S26" s="58">
        <f t="shared" si="2"/>
        <v>2</v>
      </c>
      <c r="T26" s="58" t="str">
        <f t="shared" si="3"/>
        <v>ELIGIBLE</v>
      </c>
      <c r="U26" s="78">
        <f t="shared" si="4"/>
        <v>0.34668343724251555</v>
      </c>
      <c r="V26" s="78">
        <f t="shared" si="5"/>
        <v>0</v>
      </c>
      <c r="W26" s="78">
        <f t="shared" si="6"/>
        <v>0.91739137339589427</v>
      </c>
      <c r="X26" s="73" t="str">
        <f t="shared" si="7"/>
        <v>HUMAN APPROVAL</v>
      </c>
    </row>
    <row r="27" spans="1:24">
      <c r="A27" s="42" t="s">
        <v>703</v>
      </c>
      <c r="B27" s="43" t="s">
        <v>266</v>
      </c>
      <c r="C27" s="43" t="s">
        <v>265</v>
      </c>
      <c r="D27" s="43" t="s">
        <v>353</v>
      </c>
      <c r="E27" s="43" t="s">
        <v>344</v>
      </c>
      <c r="F27" s="53">
        <v>0.9526226247248063</v>
      </c>
      <c r="G27" s="53">
        <v>0.46240119616337777</v>
      </c>
      <c r="H27" s="43">
        <v>1</v>
      </c>
      <c r="I27" s="53">
        <v>0.38958846153846155</v>
      </c>
      <c r="J27" s="43" t="s">
        <v>1202</v>
      </c>
      <c r="K27" s="99">
        <v>55</v>
      </c>
      <c r="L27" s="43">
        <v>0</v>
      </c>
      <c r="M27" s="43">
        <v>1</v>
      </c>
      <c r="N27" s="77">
        <v>0.1</v>
      </c>
      <c r="O27" s="77">
        <v>9.7730397459342019E-2</v>
      </c>
      <c r="P27" s="77">
        <v>9.7730397459342019E-2</v>
      </c>
      <c r="Q27" s="102">
        <f t="shared" si="0"/>
        <v>55</v>
      </c>
      <c r="R27" s="58">
        <f t="shared" si="1"/>
        <v>0</v>
      </c>
      <c r="S27" s="58">
        <f t="shared" si="2"/>
        <v>1</v>
      </c>
      <c r="T27" s="58" t="str">
        <f t="shared" si="3"/>
        <v>ELIGIBLE</v>
      </c>
      <c r="U27" s="78">
        <f t="shared" si="4"/>
        <v>9.7730397459342019E-2</v>
      </c>
      <c r="V27" s="78">
        <f t="shared" si="5"/>
        <v>0</v>
      </c>
      <c r="W27" s="78">
        <f t="shared" si="6"/>
        <v>0.74682401610197957</v>
      </c>
      <c r="X27" s="73" t="str">
        <f t="shared" si="7"/>
        <v>HUMAN APPROVAL</v>
      </c>
    </row>
    <row r="28" spans="1:24">
      <c r="A28" s="42" t="s">
        <v>436</v>
      </c>
      <c r="B28" s="43" t="s">
        <v>308</v>
      </c>
      <c r="C28" s="43" t="s">
        <v>310</v>
      </c>
      <c r="D28" s="43" t="s">
        <v>353</v>
      </c>
      <c r="E28" s="43" t="s">
        <v>350</v>
      </c>
      <c r="F28" s="53">
        <v>0.95233849122866499</v>
      </c>
      <c r="G28" s="53">
        <v>0.74082082537479577</v>
      </c>
      <c r="H28" s="43">
        <v>1</v>
      </c>
      <c r="I28" s="53">
        <v>0.27421346153846154</v>
      </c>
      <c r="J28" s="43" t="s">
        <v>1200</v>
      </c>
      <c r="K28" s="99">
        <v>205</v>
      </c>
      <c r="L28" s="43">
        <v>1</v>
      </c>
      <c r="M28" s="43">
        <v>2</v>
      </c>
      <c r="N28" s="77">
        <v>0.25</v>
      </c>
      <c r="O28" s="77">
        <v>0.31077571334988097</v>
      </c>
      <c r="P28" s="77">
        <v>0.31077571334988097</v>
      </c>
      <c r="Q28" s="102">
        <f t="shared" si="0"/>
        <v>205</v>
      </c>
      <c r="R28" s="58">
        <f t="shared" si="1"/>
        <v>1</v>
      </c>
      <c r="S28" s="58">
        <f t="shared" si="2"/>
        <v>2</v>
      </c>
      <c r="T28" s="58" t="str">
        <f t="shared" si="3"/>
        <v>ELIGIBLE</v>
      </c>
      <c r="U28" s="78">
        <f t="shared" si="4"/>
        <v>0.31077571334988097</v>
      </c>
      <c r="V28" s="78">
        <f t="shared" si="5"/>
        <v>0</v>
      </c>
      <c r="W28" s="78">
        <f t="shared" si="6"/>
        <v>0.85565211290309817</v>
      </c>
      <c r="X28" s="73" t="str">
        <f t="shared" si="7"/>
        <v>HUMAN APPROVAL</v>
      </c>
    </row>
    <row r="29" spans="1:24">
      <c r="A29" s="42" t="s">
        <v>838</v>
      </c>
      <c r="B29" s="43" t="s">
        <v>244</v>
      </c>
      <c r="C29" s="43" t="s">
        <v>261</v>
      </c>
      <c r="D29" s="43" t="s">
        <v>343</v>
      </c>
      <c r="E29" s="43" t="s">
        <v>350</v>
      </c>
      <c r="F29" s="53">
        <v>0.95226942652420143</v>
      </c>
      <c r="G29" s="53">
        <v>0.81364497235843247</v>
      </c>
      <c r="H29" s="43">
        <v>0</v>
      </c>
      <c r="I29" s="53">
        <v>0.30198269230769231</v>
      </c>
      <c r="J29" s="43" t="s">
        <v>1197</v>
      </c>
      <c r="K29" s="99">
        <v>175</v>
      </c>
      <c r="L29" s="43">
        <v>1</v>
      </c>
      <c r="M29" s="43">
        <v>1</v>
      </c>
      <c r="N29" s="77">
        <v>0.18</v>
      </c>
      <c r="O29" s="77">
        <v>0.23305020861763689</v>
      </c>
      <c r="P29" s="77">
        <v>0.23305020861763689</v>
      </c>
      <c r="Q29" s="102">
        <f t="shared" si="0"/>
        <v>175</v>
      </c>
      <c r="R29" s="58">
        <f t="shared" si="1"/>
        <v>1</v>
      </c>
      <c r="S29" s="58">
        <f t="shared" si="2"/>
        <v>1</v>
      </c>
      <c r="T29" s="58" t="str">
        <f t="shared" si="3"/>
        <v>ELIGIBLE</v>
      </c>
      <c r="U29" s="78">
        <f t="shared" si="4"/>
        <v>0.23305020861763689</v>
      </c>
      <c r="V29" s="78">
        <f t="shared" si="5"/>
        <v>0</v>
      </c>
      <c r="W29" s="78">
        <f t="shared" si="6"/>
        <v>0.87832565568299292</v>
      </c>
      <c r="X29" s="73" t="str">
        <f t="shared" si="7"/>
        <v>HUMAN APPROVAL</v>
      </c>
    </row>
    <row r="30" spans="1:24">
      <c r="A30" s="42" t="s">
        <v>1134</v>
      </c>
      <c r="B30" s="43" t="s">
        <v>298</v>
      </c>
      <c r="C30" s="43" t="s">
        <v>299</v>
      </c>
      <c r="D30" s="43" t="s">
        <v>346</v>
      </c>
      <c r="E30" s="43" t="s">
        <v>344</v>
      </c>
      <c r="F30" s="53">
        <v>0.95211012148431251</v>
      </c>
      <c r="G30" s="53">
        <v>0.76507628766011859</v>
      </c>
      <c r="H30" s="43">
        <v>1</v>
      </c>
      <c r="I30" s="53">
        <v>0.45029807692307694</v>
      </c>
      <c r="J30" s="43" t="s">
        <v>1200</v>
      </c>
      <c r="K30" s="99">
        <v>205</v>
      </c>
      <c r="L30" s="43">
        <v>1</v>
      </c>
      <c r="M30" s="43">
        <v>2</v>
      </c>
      <c r="N30" s="77">
        <v>0.25</v>
      </c>
      <c r="O30" s="77">
        <v>0.30090865970240127</v>
      </c>
      <c r="P30" s="77">
        <v>0.30090865970240127</v>
      </c>
      <c r="Q30" s="102">
        <f t="shared" si="0"/>
        <v>205</v>
      </c>
      <c r="R30" s="58">
        <f t="shared" si="1"/>
        <v>1</v>
      </c>
      <c r="S30" s="58">
        <f t="shared" si="2"/>
        <v>2</v>
      </c>
      <c r="T30" s="58" t="str">
        <f t="shared" si="3"/>
        <v>ELIGIBLE</v>
      </c>
      <c r="U30" s="78">
        <f t="shared" si="4"/>
        <v>0.30090865970240127</v>
      </c>
      <c r="V30" s="78">
        <f t="shared" si="5"/>
        <v>0</v>
      </c>
      <c r="W30" s="78">
        <f t="shared" si="6"/>
        <v>0.84640745980510579</v>
      </c>
      <c r="X30" s="73" t="str">
        <f t="shared" si="7"/>
        <v>HUMAN APPROVAL</v>
      </c>
    </row>
    <row r="31" spans="1:24">
      <c r="A31" s="42" t="s">
        <v>909</v>
      </c>
      <c r="B31" s="43" t="s">
        <v>286</v>
      </c>
      <c r="C31" s="43" t="s">
        <v>292</v>
      </c>
      <c r="D31" s="43" t="s">
        <v>353</v>
      </c>
      <c r="E31" s="43" t="s">
        <v>350</v>
      </c>
      <c r="F31" s="53">
        <v>0.95135859690149205</v>
      </c>
      <c r="G31" s="53">
        <v>0.59630355181059669</v>
      </c>
      <c r="H31" s="43">
        <v>1</v>
      </c>
      <c r="I31" s="53">
        <v>0.31040096153846153</v>
      </c>
      <c r="J31" s="43" t="s">
        <v>1200</v>
      </c>
      <c r="K31" s="99">
        <v>205</v>
      </c>
      <c r="L31" s="43">
        <v>1</v>
      </c>
      <c r="M31" s="43">
        <v>2</v>
      </c>
      <c r="N31" s="77">
        <v>0.25</v>
      </c>
      <c r="O31" s="77">
        <v>0.27738375185498015</v>
      </c>
      <c r="P31" s="77">
        <v>0.27738375185498015</v>
      </c>
      <c r="Q31" s="102">
        <f t="shared" si="0"/>
        <v>205</v>
      </c>
      <c r="R31" s="58">
        <f t="shared" si="1"/>
        <v>1</v>
      </c>
      <c r="S31" s="58">
        <f t="shared" si="2"/>
        <v>2</v>
      </c>
      <c r="T31" s="58" t="str">
        <f t="shared" si="3"/>
        <v>ELIGIBLE</v>
      </c>
      <c r="U31" s="78">
        <f t="shared" si="4"/>
        <v>0.27738375185498015</v>
      </c>
      <c r="V31" s="78">
        <f t="shared" si="5"/>
        <v>0</v>
      </c>
      <c r="W31" s="78">
        <f t="shared" si="6"/>
        <v>0.80091337527568329</v>
      </c>
      <c r="X31" s="73" t="str">
        <f t="shared" si="7"/>
        <v>HUMAN APPROVAL</v>
      </c>
    </row>
    <row r="32" spans="1:24">
      <c r="A32" s="42" t="s">
        <v>754</v>
      </c>
      <c r="B32" s="43" t="s">
        <v>286</v>
      </c>
      <c r="C32" s="43" t="s">
        <v>287</v>
      </c>
      <c r="D32" s="43" t="s">
        <v>369</v>
      </c>
      <c r="E32" s="43" t="s">
        <v>347</v>
      </c>
      <c r="F32" s="53">
        <v>0.94734046163677776</v>
      </c>
      <c r="G32" s="53">
        <v>0.27753191659053134</v>
      </c>
      <c r="H32" s="43">
        <v>1</v>
      </c>
      <c r="I32" s="53">
        <v>0.26458942307692307</v>
      </c>
      <c r="J32" s="43" t="s">
        <v>1202</v>
      </c>
      <c r="K32" s="99">
        <v>55</v>
      </c>
      <c r="L32" s="43">
        <v>0</v>
      </c>
      <c r="M32" s="43">
        <v>1</v>
      </c>
      <c r="N32" s="77">
        <v>0.1</v>
      </c>
      <c r="O32" s="77">
        <v>8.5144460850707426E-2</v>
      </c>
      <c r="P32" s="77">
        <v>8.5144460850707426E-2</v>
      </c>
      <c r="Q32" s="102">
        <f t="shared" si="0"/>
        <v>55</v>
      </c>
      <c r="R32" s="58">
        <f t="shared" si="1"/>
        <v>0</v>
      </c>
      <c r="S32" s="58">
        <f t="shared" si="2"/>
        <v>1</v>
      </c>
      <c r="T32" s="58" t="str">
        <f t="shared" si="3"/>
        <v>ELIGIBLE</v>
      </c>
      <c r="U32" s="78">
        <f t="shared" si="4"/>
        <v>8.5144460850707426E-2</v>
      </c>
      <c r="V32" s="78">
        <f t="shared" si="5"/>
        <v>0</v>
      </c>
      <c r="W32" s="78">
        <f t="shared" si="6"/>
        <v>0.6917144823992214</v>
      </c>
      <c r="X32" s="73" t="str">
        <f t="shared" si="7"/>
        <v>HUMAN APPROVAL</v>
      </c>
    </row>
    <row r="33" spans="1:24">
      <c r="A33" s="42" t="s">
        <v>1065</v>
      </c>
      <c r="B33" s="43" t="s">
        <v>276</v>
      </c>
      <c r="C33" s="43" t="s">
        <v>275</v>
      </c>
      <c r="D33" s="43" t="s">
        <v>343</v>
      </c>
      <c r="E33" s="43" t="s">
        <v>347</v>
      </c>
      <c r="F33" s="53">
        <v>0.94293262367973085</v>
      </c>
      <c r="G33" s="53">
        <v>0.40272317635037719</v>
      </c>
      <c r="H33" s="43">
        <v>1</v>
      </c>
      <c r="I33" s="53">
        <v>0.47569038461538465</v>
      </c>
      <c r="J33" s="43" t="s">
        <v>1202</v>
      </c>
      <c r="K33" s="99">
        <v>55</v>
      </c>
      <c r="L33" s="43">
        <v>0</v>
      </c>
      <c r="M33" s="43">
        <v>1</v>
      </c>
      <c r="N33" s="77">
        <v>0.1</v>
      </c>
      <c r="O33" s="77">
        <v>8.9983689588957499E-2</v>
      </c>
      <c r="P33" s="77">
        <v>8.9983689588957499E-2</v>
      </c>
      <c r="Q33" s="102">
        <f t="shared" si="0"/>
        <v>55</v>
      </c>
      <c r="R33" s="58">
        <f t="shared" si="1"/>
        <v>0</v>
      </c>
      <c r="S33" s="58">
        <f t="shared" si="2"/>
        <v>1</v>
      </c>
      <c r="T33" s="58" t="str">
        <f t="shared" si="3"/>
        <v>ELIGIBLE</v>
      </c>
      <c r="U33" s="78">
        <f t="shared" si="4"/>
        <v>8.9983689588957499E-2</v>
      </c>
      <c r="V33" s="78">
        <f t="shared" si="5"/>
        <v>0</v>
      </c>
      <c r="W33" s="78">
        <f t="shared" si="6"/>
        <v>0.71199701628494549</v>
      </c>
      <c r="X33" s="73" t="str">
        <f t="shared" si="7"/>
        <v>HUMAN APPROVAL</v>
      </c>
    </row>
    <row r="34" spans="1:24">
      <c r="A34" s="42" t="s">
        <v>717</v>
      </c>
      <c r="B34" s="43" t="s">
        <v>312</v>
      </c>
      <c r="C34" s="43" t="s">
        <v>315</v>
      </c>
      <c r="D34" s="43" t="s">
        <v>349</v>
      </c>
      <c r="E34" s="43" t="s">
        <v>344</v>
      </c>
      <c r="F34" s="53">
        <v>0.94135799094085892</v>
      </c>
      <c r="G34" s="53">
        <v>0.47666149859682611</v>
      </c>
      <c r="H34" s="43">
        <v>1</v>
      </c>
      <c r="I34" s="53">
        <v>0.40879903846153842</v>
      </c>
      <c r="J34" s="43" t="s">
        <v>1202</v>
      </c>
      <c r="K34" s="99">
        <v>55</v>
      </c>
      <c r="L34" s="43">
        <v>0</v>
      </c>
      <c r="M34" s="43">
        <v>1</v>
      </c>
      <c r="N34" s="77">
        <v>0.1</v>
      </c>
      <c r="O34" s="77">
        <v>9.7543706601934149E-2</v>
      </c>
      <c r="P34" s="77">
        <v>9.7543706601934149E-2</v>
      </c>
      <c r="Q34" s="102">
        <f t="shared" si="0"/>
        <v>55</v>
      </c>
      <c r="R34" s="58">
        <f t="shared" si="1"/>
        <v>0</v>
      </c>
      <c r="S34" s="58">
        <f t="shared" si="2"/>
        <v>1</v>
      </c>
      <c r="T34" s="58" t="str">
        <f t="shared" si="3"/>
        <v>ELIGIBLE</v>
      </c>
      <c r="U34" s="78">
        <f t="shared" si="4"/>
        <v>9.7543706601934149E-2</v>
      </c>
      <c r="V34" s="78">
        <f t="shared" si="5"/>
        <v>0</v>
      </c>
      <c r="W34" s="78">
        <f t="shared" si="6"/>
        <v>0.74369851568020773</v>
      </c>
      <c r="X34" s="73" t="str">
        <f t="shared" si="7"/>
        <v>HUMAN APPROVAL</v>
      </c>
    </row>
    <row r="35" spans="1:24">
      <c r="A35" s="42" t="s">
        <v>408</v>
      </c>
      <c r="B35" s="43" t="s">
        <v>270</v>
      </c>
      <c r="C35" s="43" t="s">
        <v>269</v>
      </c>
      <c r="D35" s="43" t="s">
        <v>349</v>
      </c>
      <c r="E35" s="43" t="s">
        <v>344</v>
      </c>
      <c r="F35" s="53">
        <v>0.94076399375139996</v>
      </c>
      <c r="G35" s="53">
        <v>0.46096536979486641</v>
      </c>
      <c r="H35" s="43">
        <v>1</v>
      </c>
      <c r="I35" s="53">
        <v>0.45941346153846152</v>
      </c>
      <c r="J35" s="43" t="s">
        <v>1202</v>
      </c>
      <c r="K35" s="99">
        <v>55</v>
      </c>
      <c r="L35" s="43">
        <v>0</v>
      </c>
      <c r="M35" s="43">
        <v>1</v>
      </c>
      <c r="N35" s="77">
        <v>0.1</v>
      </c>
      <c r="O35" s="77">
        <v>9.4879029879903681E-2</v>
      </c>
      <c r="P35" s="77">
        <v>9.4879029879903681E-2</v>
      </c>
      <c r="Q35" s="102">
        <f t="shared" si="0"/>
        <v>55</v>
      </c>
      <c r="R35" s="58">
        <f t="shared" si="1"/>
        <v>0</v>
      </c>
      <c r="S35" s="58">
        <f t="shared" si="2"/>
        <v>1</v>
      </c>
      <c r="T35" s="58" t="str">
        <f t="shared" si="3"/>
        <v>ELIGIBLE</v>
      </c>
      <c r="U35" s="78">
        <f t="shared" si="4"/>
        <v>9.4879029879903681E-2</v>
      </c>
      <c r="V35" s="78">
        <f t="shared" si="5"/>
        <v>0</v>
      </c>
      <c r="W35" s="78">
        <f t="shared" si="6"/>
        <v>0.73281672983762702</v>
      </c>
      <c r="X35" s="73" t="str">
        <f t="shared" si="7"/>
        <v>HUMAN APPROVAL</v>
      </c>
    </row>
    <row r="36" spans="1:24">
      <c r="A36" s="42" t="s">
        <v>747</v>
      </c>
      <c r="B36" s="43" t="s">
        <v>244</v>
      </c>
      <c r="C36" s="43" t="s">
        <v>243</v>
      </c>
      <c r="D36" s="43" t="s">
        <v>353</v>
      </c>
      <c r="E36" s="43" t="s">
        <v>344</v>
      </c>
      <c r="F36" s="53">
        <v>0.94029900647113529</v>
      </c>
      <c r="G36" s="53">
        <v>0.54761572400999892</v>
      </c>
      <c r="H36" s="43">
        <v>1</v>
      </c>
      <c r="I36" s="53">
        <v>0.34120576923076923</v>
      </c>
      <c r="J36" s="43" t="s">
        <v>1200</v>
      </c>
      <c r="K36" s="99">
        <v>205</v>
      </c>
      <c r="L36" s="43">
        <v>1</v>
      </c>
      <c r="M36" s="43">
        <v>2</v>
      </c>
      <c r="N36" s="77">
        <v>0.25</v>
      </c>
      <c r="O36" s="77">
        <v>0.26280886570743539</v>
      </c>
      <c r="P36" s="77">
        <v>0.26280886570743539</v>
      </c>
      <c r="Q36" s="102">
        <f t="shared" si="0"/>
        <v>205</v>
      </c>
      <c r="R36" s="58">
        <f t="shared" si="1"/>
        <v>1</v>
      </c>
      <c r="S36" s="58">
        <f t="shared" si="2"/>
        <v>2</v>
      </c>
      <c r="T36" s="58" t="str">
        <f t="shared" si="3"/>
        <v>ELIGIBLE</v>
      </c>
      <c r="U36" s="78">
        <f t="shared" si="4"/>
        <v>0.26280886570743539</v>
      </c>
      <c r="V36" s="78">
        <f t="shared" si="5"/>
        <v>0</v>
      </c>
      <c r="W36" s="78">
        <f t="shared" si="6"/>
        <v>0.77470938003954715</v>
      </c>
      <c r="X36" s="73" t="str">
        <f t="shared" si="7"/>
        <v>HUMAN APPROVAL</v>
      </c>
    </row>
    <row r="37" spans="1:24">
      <c r="A37" s="42" t="s">
        <v>1133</v>
      </c>
      <c r="B37" s="43" t="s">
        <v>286</v>
      </c>
      <c r="C37" s="43" t="s">
        <v>285</v>
      </c>
      <c r="D37" s="43" t="s">
        <v>343</v>
      </c>
      <c r="E37" s="43" t="s">
        <v>347</v>
      </c>
      <c r="F37" s="53">
        <v>0.93916734177206451</v>
      </c>
      <c r="G37" s="53">
        <v>4.6471417441218917E-2</v>
      </c>
      <c r="H37" s="43">
        <v>1</v>
      </c>
      <c r="I37" s="53">
        <v>0.24809807692307692</v>
      </c>
      <c r="J37" s="43" t="s">
        <v>1202</v>
      </c>
      <c r="K37" s="99">
        <v>55</v>
      </c>
      <c r="L37" s="43">
        <v>0</v>
      </c>
      <c r="M37" s="43">
        <v>1</v>
      </c>
      <c r="N37" s="77">
        <v>0.1</v>
      </c>
      <c r="O37" s="77">
        <v>6.5568854879130792E-2</v>
      </c>
      <c r="P37" s="77">
        <v>6.5568854879130792E-2</v>
      </c>
      <c r="Q37" s="102">
        <f t="shared" si="0"/>
        <v>55</v>
      </c>
      <c r="R37" s="58">
        <f t="shared" si="1"/>
        <v>0</v>
      </c>
      <c r="S37" s="58">
        <f t="shared" si="2"/>
        <v>1</v>
      </c>
      <c r="T37" s="58" t="str">
        <f t="shared" si="3"/>
        <v>ELIGIBLE</v>
      </c>
      <c r="U37" s="78">
        <f t="shared" si="4"/>
        <v>6.5568854879130792E-2</v>
      </c>
      <c r="V37" s="78">
        <f t="shared" si="5"/>
        <v>0</v>
      </c>
      <c r="W37" s="78">
        <f t="shared" si="6"/>
        <v>0.60799722638675446</v>
      </c>
      <c r="X37" s="73" t="str">
        <f t="shared" si="7"/>
        <v>HUMAN APPROVAL</v>
      </c>
    </row>
    <row r="38" spans="1:24">
      <c r="A38" s="42" t="s">
        <v>962</v>
      </c>
      <c r="B38" s="43" t="s">
        <v>312</v>
      </c>
      <c r="C38" s="43" t="s">
        <v>315</v>
      </c>
      <c r="D38" s="43" t="s">
        <v>369</v>
      </c>
      <c r="E38" s="43" t="s">
        <v>350</v>
      </c>
      <c r="F38" s="53">
        <v>0.93823920274472605</v>
      </c>
      <c r="G38" s="53">
        <v>0.84969994100305879</v>
      </c>
      <c r="H38" s="43">
        <v>1</v>
      </c>
      <c r="I38" s="53">
        <v>0.3274240384615385</v>
      </c>
      <c r="J38" s="43" t="s">
        <v>1200</v>
      </c>
      <c r="K38" s="99">
        <v>205</v>
      </c>
      <c r="L38" s="43">
        <v>1</v>
      </c>
      <c r="M38" s="43">
        <v>2</v>
      </c>
      <c r="N38" s="77">
        <v>0.25</v>
      </c>
      <c r="O38" s="77">
        <v>0.325504849370233</v>
      </c>
      <c r="P38" s="77">
        <v>0.325504849370233</v>
      </c>
      <c r="Q38" s="102">
        <f t="shared" si="0"/>
        <v>205</v>
      </c>
      <c r="R38" s="58">
        <f t="shared" si="1"/>
        <v>1</v>
      </c>
      <c r="S38" s="58">
        <f t="shared" si="2"/>
        <v>2</v>
      </c>
      <c r="T38" s="58" t="str">
        <f t="shared" si="3"/>
        <v>ELIGIBLE</v>
      </c>
      <c r="U38" s="78">
        <f t="shared" si="4"/>
        <v>0.325504849370233</v>
      </c>
      <c r="V38" s="78">
        <f t="shared" si="5"/>
        <v>0</v>
      </c>
      <c r="W38" s="78">
        <f t="shared" si="6"/>
        <v>0.8806841370145162</v>
      </c>
      <c r="X38" s="73" t="str">
        <f t="shared" si="7"/>
        <v>HUMAN APPROVAL</v>
      </c>
    </row>
    <row r="39" spans="1:24">
      <c r="A39" s="42" t="s">
        <v>692</v>
      </c>
      <c r="B39" s="43" t="s">
        <v>298</v>
      </c>
      <c r="C39" s="43" t="s">
        <v>301</v>
      </c>
      <c r="D39" s="43" t="s">
        <v>353</v>
      </c>
      <c r="E39" s="43" t="s">
        <v>344</v>
      </c>
      <c r="F39" s="53">
        <v>0.93810358094923163</v>
      </c>
      <c r="G39" s="53">
        <v>0.64066579489426045</v>
      </c>
      <c r="H39" s="43">
        <v>1</v>
      </c>
      <c r="I39" s="53">
        <v>0.52675865384615383</v>
      </c>
      <c r="J39" s="43" t="s">
        <v>1200</v>
      </c>
      <c r="K39" s="99">
        <v>205</v>
      </c>
      <c r="L39" s="43">
        <v>1</v>
      </c>
      <c r="M39" s="43">
        <v>2</v>
      </c>
      <c r="N39" s="77">
        <v>0.25</v>
      </c>
      <c r="O39" s="77">
        <v>0.26716137382825605</v>
      </c>
      <c r="P39" s="77">
        <v>0.26716137382825605</v>
      </c>
      <c r="Q39" s="102">
        <f t="shared" si="0"/>
        <v>205</v>
      </c>
      <c r="R39" s="58">
        <f t="shared" si="1"/>
        <v>1</v>
      </c>
      <c r="S39" s="58">
        <f t="shared" si="2"/>
        <v>2</v>
      </c>
      <c r="T39" s="58" t="str">
        <f t="shared" si="3"/>
        <v>ELIGIBLE</v>
      </c>
      <c r="U39" s="78">
        <f t="shared" si="4"/>
        <v>0.26716137382825605</v>
      </c>
      <c r="V39" s="78">
        <f t="shared" si="5"/>
        <v>0</v>
      </c>
      <c r="W39" s="78">
        <f t="shared" si="6"/>
        <v>0.78751413235045331</v>
      </c>
      <c r="X39" s="73" t="str">
        <f t="shared" si="7"/>
        <v>HUMAN APPROVAL</v>
      </c>
    </row>
    <row r="40" spans="1:24">
      <c r="A40" s="42" t="s">
        <v>1067</v>
      </c>
      <c r="B40" s="43" t="s">
        <v>244</v>
      </c>
      <c r="C40" s="43" t="s">
        <v>259</v>
      </c>
      <c r="D40" s="43" t="s">
        <v>353</v>
      </c>
      <c r="E40" s="43" t="s">
        <v>350</v>
      </c>
      <c r="F40" s="53">
        <v>0.93732685214769862</v>
      </c>
      <c r="G40" s="53">
        <v>0.57853901024837084</v>
      </c>
      <c r="H40" s="43">
        <v>1</v>
      </c>
      <c r="I40" s="53">
        <v>0.44141153846153841</v>
      </c>
      <c r="J40" s="43" t="s">
        <v>1200</v>
      </c>
      <c r="K40" s="99">
        <v>205</v>
      </c>
      <c r="L40" s="43">
        <v>1</v>
      </c>
      <c r="M40" s="43">
        <v>2</v>
      </c>
      <c r="N40" s="77">
        <v>0.25</v>
      </c>
      <c r="O40" s="77">
        <v>0.26119647480297958</v>
      </c>
      <c r="P40" s="77">
        <v>0.26119647480297958</v>
      </c>
      <c r="Q40" s="102">
        <f t="shared" si="0"/>
        <v>205</v>
      </c>
      <c r="R40" s="58">
        <f t="shared" si="1"/>
        <v>1</v>
      </c>
      <c r="S40" s="58">
        <f t="shared" si="2"/>
        <v>2</v>
      </c>
      <c r="T40" s="58" t="str">
        <f t="shared" si="3"/>
        <v>ELIGIBLE</v>
      </c>
      <c r="U40" s="78">
        <f t="shared" si="4"/>
        <v>0.26119647480297958</v>
      </c>
      <c r="V40" s="78">
        <f t="shared" si="5"/>
        <v>0</v>
      </c>
      <c r="W40" s="78">
        <f t="shared" si="6"/>
        <v>0.77387726842201021</v>
      </c>
      <c r="X40" s="73" t="str">
        <f t="shared" si="7"/>
        <v>HUMAN APPROVAL</v>
      </c>
    </row>
    <row r="41" spans="1:24">
      <c r="A41" s="42" t="s">
        <v>677</v>
      </c>
      <c r="B41" s="43" t="s">
        <v>303</v>
      </c>
      <c r="C41" s="43" t="s">
        <v>305</v>
      </c>
      <c r="D41" s="43" t="s">
        <v>343</v>
      </c>
      <c r="E41" s="43" t="s">
        <v>347</v>
      </c>
      <c r="F41" s="53">
        <v>0.93658278497685321</v>
      </c>
      <c r="G41" s="53">
        <v>0.47543476739966556</v>
      </c>
      <c r="H41" s="43">
        <v>1</v>
      </c>
      <c r="I41" s="53">
        <v>0.4129596153846154</v>
      </c>
      <c r="J41" s="43" t="s">
        <v>1202</v>
      </c>
      <c r="K41" s="99">
        <v>55</v>
      </c>
      <c r="L41" s="43">
        <v>0</v>
      </c>
      <c r="M41" s="43">
        <v>1</v>
      </c>
      <c r="N41" s="77">
        <v>0.1</v>
      </c>
      <c r="O41" s="77">
        <v>9.6982525485932475E-2</v>
      </c>
      <c r="P41" s="77">
        <v>9.6982525485932475E-2</v>
      </c>
      <c r="Q41" s="102">
        <f t="shared" si="0"/>
        <v>55</v>
      </c>
      <c r="R41" s="58">
        <f t="shared" si="1"/>
        <v>0</v>
      </c>
      <c r="S41" s="58">
        <f t="shared" si="2"/>
        <v>1</v>
      </c>
      <c r="T41" s="58" t="str">
        <f t="shared" si="3"/>
        <v>ELIGIBLE</v>
      </c>
      <c r="U41" s="78">
        <f t="shared" si="4"/>
        <v>9.6982525485932475E-2</v>
      </c>
      <c r="V41" s="78">
        <f t="shared" si="5"/>
        <v>0</v>
      </c>
      <c r="W41" s="78">
        <f t="shared" si="6"/>
        <v>0.74022673878869072</v>
      </c>
      <c r="X41" s="73" t="str">
        <f t="shared" si="7"/>
        <v>HUMAN APPROVAL</v>
      </c>
    </row>
    <row r="42" spans="1:24">
      <c r="A42" s="42" t="s">
        <v>564</v>
      </c>
      <c r="B42" s="43" t="s">
        <v>281</v>
      </c>
      <c r="C42" s="43" t="s">
        <v>284</v>
      </c>
      <c r="D42" s="43" t="s">
        <v>369</v>
      </c>
      <c r="E42" s="43" t="s">
        <v>344</v>
      </c>
      <c r="F42" s="53">
        <v>0.9345200297080144</v>
      </c>
      <c r="G42" s="53">
        <v>0.62435839130251625</v>
      </c>
      <c r="H42" s="43">
        <v>1</v>
      </c>
      <c r="I42" s="53">
        <v>0.37867403846153846</v>
      </c>
      <c r="J42" s="43" t="s">
        <v>1200</v>
      </c>
      <c r="K42" s="99">
        <v>205</v>
      </c>
      <c r="L42" s="43">
        <v>1</v>
      </c>
      <c r="M42" s="43">
        <v>2</v>
      </c>
      <c r="N42" s="77">
        <v>0.25</v>
      </c>
      <c r="O42" s="77">
        <v>0.27450270997898751</v>
      </c>
      <c r="P42" s="77">
        <v>0.27450270997898751</v>
      </c>
      <c r="Q42" s="102">
        <f t="shared" si="0"/>
        <v>205</v>
      </c>
      <c r="R42" s="58">
        <f t="shared" si="1"/>
        <v>1</v>
      </c>
      <c r="S42" s="58">
        <f t="shared" si="2"/>
        <v>2</v>
      </c>
      <c r="T42" s="58" t="str">
        <f t="shared" si="3"/>
        <v>ELIGIBLE</v>
      </c>
      <c r="U42" s="78">
        <f t="shared" si="4"/>
        <v>0.27450270997898751</v>
      </c>
      <c r="V42" s="78">
        <f t="shared" si="5"/>
        <v>0</v>
      </c>
      <c r="W42" s="78">
        <f t="shared" si="6"/>
        <v>0.7946440494491348</v>
      </c>
      <c r="X42" s="73" t="str">
        <f t="shared" si="7"/>
        <v>HUMAN APPROVAL</v>
      </c>
    </row>
    <row r="43" spans="1:24">
      <c r="A43" s="42" t="s">
        <v>467</v>
      </c>
      <c r="B43" s="43" t="s">
        <v>286</v>
      </c>
      <c r="C43" s="43" t="s">
        <v>288</v>
      </c>
      <c r="D43" s="43" t="s">
        <v>346</v>
      </c>
      <c r="E43" s="43" t="s">
        <v>350</v>
      </c>
      <c r="F43" s="53">
        <v>0.93352147041557521</v>
      </c>
      <c r="G43" s="53">
        <v>0.73336305629628051</v>
      </c>
      <c r="H43" s="43">
        <v>1</v>
      </c>
      <c r="I43" s="53">
        <v>0.1007548076923077</v>
      </c>
      <c r="J43" s="43" t="s">
        <v>1200</v>
      </c>
      <c r="K43" s="99">
        <v>205</v>
      </c>
      <c r="L43" s="43">
        <v>1</v>
      </c>
      <c r="M43" s="43">
        <v>2</v>
      </c>
      <c r="N43" s="77">
        <v>0.25</v>
      </c>
      <c r="O43" s="77">
        <v>0.31905885414475404</v>
      </c>
      <c r="P43" s="77">
        <v>0.31905885414475404</v>
      </c>
      <c r="Q43" s="102">
        <f t="shared" si="0"/>
        <v>205</v>
      </c>
      <c r="R43" s="58">
        <f t="shared" si="1"/>
        <v>1</v>
      </c>
      <c r="S43" s="58">
        <f t="shared" si="2"/>
        <v>2</v>
      </c>
      <c r="T43" s="58" t="str">
        <f t="shared" si="3"/>
        <v>ELIGIBLE</v>
      </c>
      <c r="U43" s="78">
        <f t="shared" si="4"/>
        <v>0.31905885414475404</v>
      </c>
      <c r="V43" s="78">
        <f t="shared" si="5"/>
        <v>0</v>
      </c>
      <c r="W43" s="78">
        <f t="shared" si="6"/>
        <v>0.86003839766303392</v>
      </c>
      <c r="X43" s="73" t="str">
        <f t="shared" si="7"/>
        <v>HUMAN APPROVAL</v>
      </c>
    </row>
    <row r="44" spans="1:24">
      <c r="A44" s="42" t="s">
        <v>536</v>
      </c>
      <c r="B44" s="43" t="s">
        <v>276</v>
      </c>
      <c r="C44" s="43" t="s">
        <v>277</v>
      </c>
      <c r="D44" s="43" t="s">
        <v>349</v>
      </c>
      <c r="E44" s="43" t="s">
        <v>344</v>
      </c>
      <c r="F44" s="53">
        <v>0.93067395466907399</v>
      </c>
      <c r="G44" s="53">
        <v>0.30753298789680178</v>
      </c>
      <c r="H44" s="43">
        <v>1</v>
      </c>
      <c r="I44" s="53">
        <v>0.48047884615384617</v>
      </c>
      <c r="J44" s="43" t="s">
        <v>1202</v>
      </c>
      <c r="K44" s="99">
        <v>55</v>
      </c>
      <c r="L44" s="43">
        <v>0</v>
      </c>
      <c r="M44" s="43">
        <v>1</v>
      </c>
      <c r="N44" s="77">
        <v>0.1</v>
      </c>
      <c r="O44" s="77">
        <v>8.1574119729178718E-2</v>
      </c>
      <c r="P44" s="77">
        <v>8.1574119729178718E-2</v>
      </c>
      <c r="Q44" s="102">
        <f t="shared" si="0"/>
        <v>55</v>
      </c>
      <c r="R44" s="58">
        <f t="shared" si="1"/>
        <v>0</v>
      </c>
      <c r="S44" s="58">
        <f t="shared" si="2"/>
        <v>1</v>
      </c>
      <c r="T44" s="58" t="str">
        <f t="shared" si="3"/>
        <v>ELIGIBLE</v>
      </c>
      <c r="U44" s="78">
        <f t="shared" si="4"/>
        <v>8.1574119729178718E-2</v>
      </c>
      <c r="V44" s="78">
        <f t="shared" si="5"/>
        <v>0</v>
      </c>
      <c r="W44" s="78">
        <f t="shared" si="6"/>
        <v>0.67145933621648679</v>
      </c>
      <c r="X44" s="73" t="str">
        <f t="shared" si="7"/>
        <v>HUMAN APPROVAL</v>
      </c>
    </row>
    <row r="45" spans="1:24">
      <c r="A45" s="42" t="s">
        <v>535</v>
      </c>
      <c r="B45" s="43" t="s">
        <v>286</v>
      </c>
      <c r="C45" s="43" t="s">
        <v>288</v>
      </c>
      <c r="D45" s="43" t="s">
        <v>343</v>
      </c>
      <c r="E45" s="43" t="s">
        <v>350</v>
      </c>
      <c r="F45" s="53">
        <v>0.92736590495430582</v>
      </c>
      <c r="G45" s="53">
        <v>0.61182407979063536</v>
      </c>
      <c r="H45" s="43">
        <v>1</v>
      </c>
      <c r="I45" s="53">
        <v>0.21138461538461537</v>
      </c>
      <c r="J45" s="43" t="s">
        <v>1200</v>
      </c>
      <c r="K45" s="99">
        <v>205</v>
      </c>
      <c r="L45" s="43">
        <v>1</v>
      </c>
      <c r="M45" s="43">
        <v>2</v>
      </c>
      <c r="N45" s="77">
        <v>0.25</v>
      </c>
      <c r="O45" s="77">
        <v>0.28299410176122508</v>
      </c>
      <c r="P45" s="77">
        <v>0.28299410176122508</v>
      </c>
      <c r="Q45" s="102">
        <f t="shared" si="0"/>
        <v>205</v>
      </c>
      <c r="R45" s="58">
        <f t="shared" si="1"/>
        <v>1</v>
      </c>
      <c r="S45" s="58">
        <f t="shared" si="2"/>
        <v>2</v>
      </c>
      <c r="T45" s="58" t="str">
        <f t="shared" si="3"/>
        <v>ELIGIBLE</v>
      </c>
      <c r="U45" s="78">
        <f t="shared" si="4"/>
        <v>0.28299410176122508</v>
      </c>
      <c r="V45" s="78">
        <f t="shared" si="5"/>
        <v>0</v>
      </c>
      <c r="W45" s="78">
        <f t="shared" si="6"/>
        <v>0.80305121411312896</v>
      </c>
      <c r="X45" s="73" t="str">
        <f t="shared" si="7"/>
        <v>HUMAN APPROVAL</v>
      </c>
    </row>
    <row r="46" spans="1:24">
      <c r="A46" s="42" t="s">
        <v>601</v>
      </c>
      <c r="B46" s="43" t="s">
        <v>286</v>
      </c>
      <c r="C46" s="43" t="s">
        <v>292</v>
      </c>
      <c r="D46" s="43" t="s">
        <v>369</v>
      </c>
      <c r="E46" s="43" t="s">
        <v>347</v>
      </c>
      <c r="F46" s="53">
        <v>0.9269979883329208</v>
      </c>
      <c r="G46" s="53">
        <v>8.5153739829227998E-2</v>
      </c>
      <c r="H46" s="43">
        <v>1</v>
      </c>
      <c r="I46" s="53">
        <v>0.4742336538461539</v>
      </c>
      <c r="J46" s="43" t="s">
        <v>1196</v>
      </c>
      <c r="K46" s="99">
        <v>0</v>
      </c>
      <c r="L46" s="43">
        <v>0</v>
      </c>
      <c r="M46" s="43">
        <v>0</v>
      </c>
      <c r="N46" s="77">
        <v>0</v>
      </c>
      <c r="O46" s="77">
        <v>0</v>
      </c>
      <c r="P46" s="77">
        <v>0</v>
      </c>
      <c r="Q46" s="102">
        <f t="shared" si="0"/>
        <v>0</v>
      </c>
      <c r="R46" s="58">
        <f t="shared" si="1"/>
        <v>0</v>
      </c>
      <c r="S46" s="58">
        <f t="shared" si="2"/>
        <v>0</v>
      </c>
      <c r="T46" s="58" t="str">
        <f t="shared" si="3"/>
        <v>ELIGIBLE</v>
      </c>
      <c r="U46" s="78">
        <f t="shared" si="4"/>
        <v>0</v>
      </c>
      <c r="V46" s="78">
        <f t="shared" si="5"/>
        <v>0</v>
      </c>
      <c r="W46" s="78">
        <f t="shared" si="6"/>
        <v>0.59222933713872095</v>
      </c>
      <c r="X46" s="73" t="str">
        <f t="shared" si="7"/>
        <v>HUMAN APPROVAL</v>
      </c>
    </row>
    <row r="47" spans="1:24">
      <c r="A47" s="42" t="s">
        <v>381</v>
      </c>
      <c r="B47" s="43" t="s">
        <v>286</v>
      </c>
      <c r="C47" s="43" t="s">
        <v>285</v>
      </c>
      <c r="D47" s="43" t="s">
        <v>353</v>
      </c>
      <c r="E47" s="43" t="s">
        <v>344</v>
      </c>
      <c r="F47" s="53">
        <v>0.92647302550159949</v>
      </c>
      <c r="G47" s="53">
        <v>0.47560060196039217</v>
      </c>
      <c r="H47" s="43">
        <v>1</v>
      </c>
      <c r="I47" s="53">
        <v>0.17501826923076921</v>
      </c>
      <c r="J47" s="43" t="s">
        <v>1200</v>
      </c>
      <c r="K47" s="99">
        <v>205</v>
      </c>
      <c r="L47" s="43">
        <v>1</v>
      </c>
      <c r="M47" s="43">
        <v>2</v>
      </c>
      <c r="N47" s="77">
        <v>0.25</v>
      </c>
      <c r="O47" s="77">
        <v>0.25660256122197533</v>
      </c>
      <c r="P47" s="77">
        <v>0.25660256122197533</v>
      </c>
      <c r="Q47" s="102">
        <f t="shared" si="0"/>
        <v>205</v>
      </c>
      <c r="R47" s="58">
        <f t="shared" si="1"/>
        <v>1</v>
      </c>
      <c r="S47" s="58">
        <f t="shared" si="2"/>
        <v>2</v>
      </c>
      <c r="T47" s="58" t="str">
        <f t="shared" si="3"/>
        <v>ELIGIBLE</v>
      </c>
      <c r="U47" s="78">
        <f t="shared" si="4"/>
        <v>0.25660256122197533</v>
      </c>
      <c r="V47" s="78">
        <f t="shared" si="5"/>
        <v>0</v>
      </c>
      <c r="W47" s="78">
        <f t="shared" si="6"/>
        <v>0.75851854778894012</v>
      </c>
      <c r="X47" s="73" t="str">
        <f t="shared" si="7"/>
        <v>HUMAN APPROVAL</v>
      </c>
    </row>
    <row r="48" spans="1:24">
      <c r="A48" s="42" t="s">
        <v>673</v>
      </c>
      <c r="B48" s="43" t="s">
        <v>298</v>
      </c>
      <c r="C48" s="43" t="s">
        <v>299</v>
      </c>
      <c r="D48" s="43" t="s">
        <v>353</v>
      </c>
      <c r="E48" s="43" t="s">
        <v>344</v>
      </c>
      <c r="F48" s="53">
        <v>0.92585598020569715</v>
      </c>
      <c r="G48" s="53">
        <v>0.45151263901963767</v>
      </c>
      <c r="H48" s="43">
        <v>1</v>
      </c>
      <c r="I48" s="53">
        <v>0.37188749999999998</v>
      </c>
      <c r="J48" s="43" t="s">
        <v>1202</v>
      </c>
      <c r="K48" s="99">
        <v>55</v>
      </c>
      <c r="L48" s="43">
        <v>0</v>
      </c>
      <c r="M48" s="43">
        <v>1</v>
      </c>
      <c r="N48" s="77">
        <v>0.1</v>
      </c>
      <c r="O48" s="77">
        <v>9.5373541122446295E-2</v>
      </c>
      <c r="P48" s="77">
        <v>9.5373541122446295E-2</v>
      </c>
      <c r="Q48" s="102">
        <f t="shared" si="0"/>
        <v>55</v>
      </c>
      <c r="R48" s="58">
        <f t="shared" si="1"/>
        <v>0</v>
      </c>
      <c r="S48" s="58">
        <f t="shared" si="2"/>
        <v>1</v>
      </c>
      <c r="T48" s="58" t="str">
        <f t="shared" si="3"/>
        <v>ELIGIBLE</v>
      </c>
      <c r="U48" s="78">
        <f t="shared" si="4"/>
        <v>9.5373541122446295E-2</v>
      </c>
      <c r="V48" s="78">
        <f t="shared" si="5"/>
        <v>0</v>
      </c>
      <c r="W48" s="78">
        <f t="shared" si="6"/>
        <v>0.73006146277000661</v>
      </c>
      <c r="X48" s="73" t="str">
        <f t="shared" si="7"/>
        <v>HUMAN APPROVAL</v>
      </c>
    </row>
    <row r="49" spans="1:24">
      <c r="A49" s="42" t="s">
        <v>1109</v>
      </c>
      <c r="B49" s="43" t="s">
        <v>244</v>
      </c>
      <c r="C49" s="43" t="s">
        <v>261</v>
      </c>
      <c r="D49" s="43" t="s">
        <v>343</v>
      </c>
      <c r="E49" s="43" t="s">
        <v>347</v>
      </c>
      <c r="F49" s="53">
        <v>0.92448206837641267</v>
      </c>
      <c r="G49" s="53">
        <v>0.19774425352010394</v>
      </c>
      <c r="H49" s="43">
        <v>1</v>
      </c>
      <c r="I49" s="53">
        <v>0.27500576923076925</v>
      </c>
      <c r="J49" s="43" t="s">
        <v>1202</v>
      </c>
      <c r="K49" s="99">
        <v>55</v>
      </c>
      <c r="L49" s="43">
        <v>0</v>
      </c>
      <c r="M49" s="43">
        <v>1</v>
      </c>
      <c r="N49" s="77">
        <v>0.1</v>
      </c>
      <c r="O49" s="77">
        <v>7.6867484107083786E-2</v>
      </c>
      <c r="P49" s="77">
        <v>7.6867484107083786E-2</v>
      </c>
      <c r="Q49" s="102">
        <f t="shared" si="0"/>
        <v>55</v>
      </c>
      <c r="R49" s="58">
        <f t="shared" si="1"/>
        <v>0</v>
      </c>
      <c r="S49" s="58">
        <f t="shared" si="2"/>
        <v>1</v>
      </c>
      <c r="T49" s="58" t="str">
        <f t="shared" si="3"/>
        <v>ELIGIBLE</v>
      </c>
      <c r="U49" s="78">
        <f t="shared" si="4"/>
        <v>7.6867484107083786E-2</v>
      </c>
      <c r="V49" s="78">
        <f t="shared" si="5"/>
        <v>0</v>
      </c>
      <c r="W49" s="78">
        <f t="shared" si="6"/>
        <v>0.65017504941598647</v>
      </c>
      <c r="X49" s="73" t="str">
        <f t="shared" si="7"/>
        <v>HUMAN APPROVAL</v>
      </c>
    </row>
    <row r="50" spans="1:24">
      <c r="A50" s="42" t="s">
        <v>746</v>
      </c>
      <c r="B50" s="43" t="s">
        <v>244</v>
      </c>
      <c r="C50" s="43" t="s">
        <v>261</v>
      </c>
      <c r="D50" s="43" t="s">
        <v>343</v>
      </c>
      <c r="E50" s="43" t="s">
        <v>344</v>
      </c>
      <c r="F50" s="53">
        <v>0.92439072144762002</v>
      </c>
      <c r="G50" s="53">
        <v>0.36858446378644455</v>
      </c>
      <c r="H50" s="43">
        <v>1</v>
      </c>
      <c r="I50" s="53">
        <v>0.40953846153846152</v>
      </c>
      <c r="J50" s="43" t="s">
        <v>1202</v>
      </c>
      <c r="K50" s="99">
        <v>55</v>
      </c>
      <c r="L50" s="43">
        <v>0</v>
      </c>
      <c r="M50" s="43">
        <v>1</v>
      </c>
      <c r="N50" s="77">
        <v>0.1</v>
      </c>
      <c r="O50" s="77">
        <v>8.7679983489365731E-2</v>
      </c>
      <c r="P50" s="77">
        <v>8.7679983489365731E-2</v>
      </c>
      <c r="Q50" s="102">
        <f t="shared" si="0"/>
        <v>55</v>
      </c>
      <c r="R50" s="58">
        <f t="shared" si="1"/>
        <v>0</v>
      </c>
      <c r="S50" s="58">
        <f t="shared" si="2"/>
        <v>1</v>
      </c>
      <c r="T50" s="58" t="str">
        <f t="shared" si="3"/>
        <v>ELIGIBLE</v>
      </c>
      <c r="U50" s="78">
        <f t="shared" si="4"/>
        <v>8.7679983489365731E-2</v>
      </c>
      <c r="V50" s="78">
        <f t="shared" si="5"/>
        <v>0</v>
      </c>
      <c r="W50" s="78">
        <f t="shared" si="6"/>
        <v>0.69646561296760046</v>
      </c>
      <c r="X50" s="73" t="str">
        <f t="shared" si="7"/>
        <v>HUMAN APPROVAL</v>
      </c>
    </row>
    <row r="51" spans="1:24">
      <c r="A51" s="42" t="s">
        <v>781</v>
      </c>
      <c r="B51" s="43" t="s">
        <v>298</v>
      </c>
      <c r="C51" s="43" t="s">
        <v>299</v>
      </c>
      <c r="D51" s="43" t="s">
        <v>353</v>
      </c>
      <c r="E51" s="43" t="s">
        <v>350</v>
      </c>
      <c r="F51" s="53">
        <v>0.92436787964072453</v>
      </c>
      <c r="G51" s="53">
        <v>0.63255467681248523</v>
      </c>
      <c r="H51" s="43">
        <v>1</v>
      </c>
      <c r="I51" s="53">
        <v>0.32148269230769227</v>
      </c>
      <c r="J51" s="43" t="s">
        <v>1200</v>
      </c>
      <c r="K51" s="99">
        <v>205</v>
      </c>
      <c r="L51" s="43">
        <v>1</v>
      </c>
      <c r="M51" s="43">
        <v>2</v>
      </c>
      <c r="N51" s="77">
        <v>0.25</v>
      </c>
      <c r="O51" s="77">
        <v>0.27836929821399831</v>
      </c>
      <c r="P51" s="77">
        <v>0.27836929821399831</v>
      </c>
      <c r="Q51" s="102">
        <f t="shared" si="0"/>
        <v>205</v>
      </c>
      <c r="R51" s="58">
        <f t="shared" si="1"/>
        <v>1</v>
      </c>
      <c r="S51" s="58">
        <f t="shared" si="2"/>
        <v>2</v>
      </c>
      <c r="T51" s="58" t="str">
        <f t="shared" si="3"/>
        <v>ELIGIBLE</v>
      </c>
      <c r="U51" s="78">
        <f t="shared" si="4"/>
        <v>0.27836929821399831</v>
      </c>
      <c r="V51" s="78">
        <f t="shared" si="5"/>
        <v>0</v>
      </c>
      <c r="W51" s="78">
        <f t="shared" si="6"/>
        <v>0.79764820145599913</v>
      </c>
      <c r="X51" s="73" t="str">
        <f t="shared" si="7"/>
        <v>HUMAN APPROVAL</v>
      </c>
    </row>
    <row r="52" spans="1:24">
      <c r="A52" s="42" t="s">
        <v>888</v>
      </c>
      <c r="B52" s="43" t="s">
        <v>286</v>
      </c>
      <c r="C52" s="43" t="s">
        <v>291</v>
      </c>
      <c r="D52" s="43" t="s">
        <v>343</v>
      </c>
      <c r="E52" s="43" t="s">
        <v>350</v>
      </c>
      <c r="F52" s="53">
        <v>0.92424353287530447</v>
      </c>
      <c r="G52" s="53">
        <v>0.87780803583090872</v>
      </c>
      <c r="H52" s="43">
        <v>1</v>
      </c>
      <c r="I52" s="53">
        <v>7.1965384615384612E-2</v>
      </c>
      <c r="J52" s="43" t="s">
        <v>1200</v>
      </c>
      <c r="K52" s="99">
        <v>205</v>
      </c>
      <c r="L52" s="43">
        <v>1</v>
      </c>
      <c r="M52" s="43">
        <v>2</v>
      </c>
      <c r="N52" s="77">
        <v>0.25</v>
      </c>
      <c r="O52" s="77">
        <v>0.35059140915408804</v>
      </c>
      <c r="P52" s="77">
        <v>0.35059140915408804</v>
      </c>
      <c r="Q52" s="102">
        <f t="shared" si="0"/>
        <v>205</v>
      </c>
      <c r="R52" s="58">
        <f t="shared" si="1"/>
        <v>1</v>
      </c>
      <c r="S52" s="58">
        <f t="shared" si="2"/>
        <v>2</v>
      </c>
      <c r="T52" s="58" t="str">
        <f t="shared" si="3"/>
        <v>ELIGIBLE</v>
      </c>
      <c r="U52" s="78">
        <f t="shared" si="4"/>
        <v>0.35059140915408804</v>
      </c>
      <c r="V52" s="78">
        <f t="shared" si="5"/>
        <v>0</v>
      </c>
      <c r="W52" s="78">
        <f t="shared" si="6"/>
        <v>0.9083702171606971</v>
      </c>
      <c r="X52" s="73" t="str">
        <f t="shared" si="7"/>
        <v>HUMAN APPROVAL</v>
      </c>
    </row>
    <row r="53" spans="1:24">
      <c r="A53" s="42" t="s">
        <v>712</v>
      </c>
      <c r="B53" s="43" t="s">
        <v>298</v>
      </c>
      <c r="C53" s="43" t="s">
        <v>301</v>
      </c>
      <c r="D53" s="43" t="s">
        <v>343</v>
      </c>
      <c r="E53" s="43" t="s">
        <v>350</v>
      </c>
      <c r="F53" s="53">
        <v>0.92369019300093236</v>
      </c>
      <c r="G53" s="53">
        <v>0.43627266123344566</v>
      </c>
      <c r="H53" s="43">
        <v>1</v>
      </c>
      <c r="I53" s="53">
        <v>0.47260576923076919</v>
      </c>
      <c r="J53" s="43" t="s">
        <v>1202</v>
      </c>
      <c r="K53" s="99">
        <v>55</v>
      </c>
      <c r="L53" s="43">
        <v>0</v>
      </c>
      <c r="M53" s="43">
        <v>1</v>
      </c>
      <c r="N53" s="77">
        <v>0.1</v>
      </c>
      <c r="O53" s="77">
        <v>9.1382460218422515E-2</v>
      </c>
      <c r="P53" s="77">
        <v>9.1382460218422515E-2</v>
      </c>
      <c r="Q53" s="102">
        <f t="shared" si="0"/>
        <v>55</v>
      </c>
      <c r="R53" s="58">
        <f t="shared" si="1"/>
        <v>0</v>
      </c>
      <c r="S53" s="58">
        <f t="shared" si="2"/>
        <v>1</v>
      </c>
      <c r="T53" s="58" t="str">
        <f t="shared" si="3"/>
        <v>ELIGIBLE</v>
      </c>
      <c r="U53" s="78">
        <f t="shared" si="4"/>
        <v>9.1382460218422515E-2</v>
      </c>
      <c r="V53" s="78">
        <f t="shared" si="5"/>
        <v>0</v>
      </c>
      <c r="W53" s="78">
        <f t="shared" si="6"/>
        <v>0.71346446065914182</v>
      </c>
      <c r="X53" s="73" t="str">
        <f t="shared" si="7"/>
        <v>HUMAN APPROVAL</v>
      </c>
    </row>
    <row r="54" spans="1:24">
      <c r="A54" s="42" t="s">
        <v>1118</v>
      </c>
      <c r="B54" s="43" t="s">
        <v>312</v>
      </c>
      <c r="C54" s="43" t="s">
        <v>314</v>
      </c>
      <c r="D54" s="43" t="s">
        <v>346</v>
      </c>
      <c r="E54" s="43" t="s">
        <v>350</v>
      </c>
      <c r="F54" s="53">
        <v>0.92353539917568872</v>
      </c>
      <c r="G54" s="53">
        <v>0.87032579509004027</v>
      </c>
      <c r="H54" s="43">
        <v>1</v>
      </c>
      <c r="I54" s="53">
        <v>0.30754038461538463</v>
      </c>
      <c r="J54" s="43" t="s">
        <v>1200</v>
      </c>
      <c r="K54" s="99">
        <v>205</v>
      </c>
      <c r="L54" s="43">
        <v>1</v>
      </c>
      <c r="M54" s="43">
        <v>2</v>
      </c>
      <c r="N54" s="77">
        <v>0.25</v>
      </c>
      <c r="O54" s="77">
        <v>0.32785805940623491</v>
      </c>
      <c r="P54" s="77">
        <v>0.32785805940623491</v>
      </c>
      <c r="Q54" s="102">
        <f t="shared" si="0"/>
        <v>205</v>
      </c>
      <c r="R54" s="58">
        <f t="shared" si="1"/>
        <v>1</v>
      </c>
      <c r="S54" s="58">
        <f t="shared" si="2"/>
        <v>2</v>
      </c>
      <c r="T54" s="58" t="str">
        <f t="shared" si="3"/>
        <v>ELIGIBLE</v>
      </c>
      <c r="U54" s="78">
        <f t="shared" si="4"/>
        <v>0.32785805940623491</v>
      </c>
      <c r="V54" s="78">
        <f t="shared" si="5"/>
        <v>0</v>
      </c>
      <c r="W54" s="78">
        <f t="shared" si="6"/>
        <v>0.88180445936660445</v>
      </c>
      <c r="X54" s="73" t="str">
        <f t="shared" si="7"/>
        <v>HUMAN APPROVAL</v>
      </c>
    </row>
    <row r="55" spans="1:24">
      <c r="A55" s="42" t="s">
        <v>1064</v>
      </c>
      <c r="B55" s="43" t="s">
        <v>266</v>
      </c>
      <c r="C55" s="43" t="s">
        <v>268</v>
      </c>
      <c r="D55" s="43" t="s">
        <v>343</v>
      </c>
      <c r="E55" s="43" t="s">
        <v>347</v>
      </c>
      <c r="F55" s="53">
        <v>0.92282817421617724</v>
      </c>
      <c r="G55" s="53">
        <v>0.12110069159047572</v>
      </c>
      <c r="H55" s="43">
        <v>1</v>
      </c>
      <c r="I55" s="53">
        <v>0.42791923076923077</v>
      </c>
      <c r="J55" s="43" t="s">
        <v>1202</v>
      </c>
      <c r="K55" s="99">
        <v>55</v>
      </c>
      <c r="L55" s="43">
        <v>0</v>
      </c>
      <c r="M55" s="43">
        <v>1</v>
      </c>
      <c r="N55" s="77">
        <v>0.1</v>
      </c>
      <c r="O55" s="77">
        <v>6.7559084237034564E-2</v>
      </c>
      <c r="P55" s="77">
        <v>6.7559084237034564E-2</v>
      </c>
      <c r="Q55" s="102">
        <f t="shared" si="0"/>
        <v>55</v>
      </c>
      <c r="R55" s="58">
        <f t="shared" si="1"/>
        <v>0</v>
      </c>
      <c r="S55" s="58">
        <f t="shared" si="2"/>
        <v>1</v>
      </c>
      <c r="T55" s="58" t="str">
        <f t="shared" si="3"/>
        <v>ELIGIBLE</v>
      </c>
      <c r="U55" s="78">
        <f t="shared" si="4"/>
        <v>6.7559084237034564E-2</v>
      </c>
      <c r="V55" s="78">
        <f t="shared" si="5"/>
        <v>0</v>
      </c>
      <c r="W55" s="78">
        <f t="shared" si="6"/>
        <v>0.60714881479864091</v>
      </c>
      <c r="X55" s="73" t="str">
        <f t="shared" si="7"/>
        <v>HUMAN APPROVAL</v>
      </c>
    </row>
    <row r="56" spans="1:24">
      <c r="A56" s="42" t="s">
        <v>948</v>
      </c>
      <c r="B56" s="43" t="s">
        <v>303</v>
      </c>
      <c r="C56" s="43" t="s">
        <v>305</v>
      </c>
      <c r="D56" s="43" t="s">
        <v>349</v>
      </c>
      <c r="E56" s="43" t="s">
        <v>344</v>
      </c>
      <c r="F56" s="53">
        <v>0.92219369981481192</v>
      </c>
      <c r="G56" s="53">
        <v>0.53452950551185408</v>
      </c>
      <c r="H56" s="43">
        <v>1</v>
      </c>
      <c r="I56" s="53">
        <v>0.49531923076923073</v>
      </c>
      <c r="J56" s="43" t="s">
        <v>1202</v>
      </c>
      <c r="K56" s="99">
        <v>55</v>
      </c>
      <c r="L56" s="43">
        <v>0</v>
      </c>
      <c r="M56" s="43">
        <v>1</v>
      </c>
      <c r="N56" s="77">
        <v>0.1</v>
      </c>
      <c r="O56" s="77">
        <v>9.8309292314688143E-2</v>
      </c>
      <c r="P56" s="77">
        <v>9.8309292314688143E-2</v>
      </c>
      <c r="Q56" s="102">
        <f t="shared" si="0"/>
        <v>55</v>
      </c>
      <c r="R56" s="58">
        <f t="shared" si="1"/>
        <v>0</v>
      </c>
      <c r="S56" s="58">
        <f t="shared" si="2"/>
        <v>1</v>
      </c>
      <c r="T56" s="58" t="str">
        <f t="shared" si="3"/>
        <v>ELIGIBLE</v>
      </c>
      <c r="U56" s="78">
        <f t="shared" si="4"/>
        <v>9.8309292314688143E-2</v>
      </c>
      <c r="V56" s="78">
        <f t="shared" si="5"/>
        <v>0</v>
      </c>
      <c r="W56" s="78">
        <f t="shared" si="6"/>
        <v>0.7447599387503725</v>
      </c>
      <c r="X56" s="73" t="str">
        <f t="shared" si="7"/>
        <v>HUMAN APPROVAL</v>
      </c>
    </row>
    <row r="57" spans="1:24">
      <c r="A57" s="42" t="s">
        <v>902</v>
      </c>
      <c r="B57" s="43" t="s">
        <v>244</v>
      </c>
      <c r="C57" s="43" t="s">
        <v>260</v>
      </c>
      <c r="D57" s="43" t="s">
        <v>353</v>
      </c>
      <c r="E57" s="43" t="s">
        <v>344</v>
      </c>
      <c r="F57" s="53">
        <v>0.9193792466576699</v>
      </c>
      <c r="G57" s="53">
        <v>0.56670786527003347</v>
      </c>
      <c r="H57" s="43">
        <v>1</v>
      </c>
      <c r="I57" s="53">
        <v>0.17076826923076924</v>
      </c>
      <c r="J57" s="43" t="s">
        <v>1200</v>
      </c>
      <c r="K57" s="99">
        <v>205</v>
      </c>
      <c r="L57" s="43">
        <v>1</v>
      </c>
      <c r="M57" s="43">
        <v>2</v>
      </c>
      <c r="N57" s="77">
        <v>0.25</v>
      </c>
      <c r="O57" s="77">
        <v>0.27475734959259418</v>
      </c>
      <c r="P57" s="77">
        <v>0.27475734959259418</v>
      </c>
      <c r="Q57" s="102">
        <f t="shared" si="0"/>
        <v>205</v>
      </c>
      <c r="R57" s="58">
        <f t="shared" si="1"/>
        <v>1</v>
      </c>
      <c r="S57" s="58">
        <f t="shared" si="2"/>
        <v>2</v>
      </c>
      <c r="T57" s="58" t="str">
        <f t="shared" si="3"/>
        <v>ELIGIBLE</v>
      </c>
      <c r="U57" s="78">
        <f t="shared" si="4"/>
        <v>0.27475734959259418</v>
      </c>
      <c r="V57" s="78">
        <f t="shared" si="5"/>
        <v>0</v>
      </c>
      <c r="W57" s="78">
        <f t="shared" si="6"/>
        <v>0.78692951158315327</v>
      </c>
      <c r="X57" s="73" t="str">
        <f t="shared" si="7"/>
        <v>HUMAN APPROVAL</v>
      </c>
    </row>
    <row r="58" spans="1:24">
      <c r="A58" s="42" t="s">
        <v>894</v>
      </c>
      <c r="B58" s="43" t="s">
        <v>270</v>
      </c>
      <c r="C58" s="43" t="s">
        <v>271</v>
      </c>
      <c r="D58" s="43" t="s">
        <v>369</v>
      </c>
      <c r="E58" s="43" t="s">
        <v>347</v>
      </c>
      <c r="F58" s="53">
        <v>0.91936826217579637</v>
      </c>
      <c r="G58" s="53">
        <v>0.30589570873527494</v>
      </c>
      <c r="H58" s="43">
        <v>1</v>
      </c>
      <c r="I58" s="53">
        <v>0.54864038461538456</v>
      </c>
      <c r="J58" s="43" t="s">
        <v>1202</v>
      </c>
      <c r="K58" s="99">
        <v>55</v>
      </c>
      <c r="L58" s="43">
        <v>0</v>
      </c>
      <c r="M58" s="43">
        <v>1</v>
      </c>
      <c r="N58" s="77">
        <v>0.1</v>
      </c>
      <c r="O58" s="77">
        <v>7.9184173279086639E-2</v>
      </c>
      <c r="P58" s="77">
        <v>7.9184173279086639E-2</v>
      </c>
      <c r="Q58" s="102">
        <f t="shared" si="0"/>
        <v>55</v>
      </c>
      <c r="R58" s="58">
        <f t="shared" si="1"/>
        <v>0</v>
      </c>
      <c r="S58" s="58">
        <f t="shared" si="2"/>
        <v>1</v>
      </c>
      <c r="T58" s="58" t="str">
        <f t="shared" si="3"/>
        <v>ELIGIBLE</v>
      </c>
      <c r="U58" s="78">
        <f t="shared" si="4"/>
        <v>7.9184173279086639E-2</v>
      </c>
      <c r="V58" s="78">
        <f t="shared" si="5"/>
        <v>0</v>
      </c>
      <c r="W58" s="78">
        <f t="shared" si="6"/>
        <v>0.65785200379249587</v>
      </c>
      <c r="X58" s="73" t="str">
        <f t="shared" si="7"/>
        <v>HUMAN APPROVAL</v>
      </c>
    </row>
    <row r="59" spans="1:24">
      <c r="A59" s="42" t="s">
        <v>669</v>
      </c>
      <c r="B59" s="43" t="s">
        <v>312</v>
      </c>
      <c r="C59" s="43" t="s">
        <v>315</v>
      </c>
      <c r="D59" s="43" t="s">
        <v>343</v>
      </c>
      <c r="E59" s="43" t="s">
        <v>347</v>
      </c>
      <c r="F59" s="53">
        <v>0.91912456569757561</v>
      </c>
      <c r="G59" s="53">
        <v>0.3871020600063183</v>
      </c>
      <c r="H59" s="43">
        <v>0</v>
      </c>
      <c r="I59" s="53">
        <v>0.38669423076923076</v>
      </c>
      <c r="J59" s="43" t="s">
        <v>1202</v>
      </c>
      <c r="K59" s="99">
        <v>55</v>
      </c>
      <c r="L59" s="43">
        <v>0</v>
      </c>
      <c r="M59" s="43">
        <v>1</v>
      </c>
      <c r="N59" s="77">
        <v>0.1</v>
      </c>
      <c r="O59" s="77">
        <v>8.9360898434633171E-2</v>
      </c>
      <c r="P59" s="77">
        <v>8.9360898434633171E-2</v>
      </c>
      <c r="Q59" s="102">
        <f t="shared" si="0"/>
        <v>55</v>
      </c>
      <c r="R59" s="58">
        <f t="shared" si="1"/>
        <v>0</v>
      </c>
      <c r="S59" s="58">
        <f t="shared" si="2"/>
        <v>1</v>
      </c>
      <c r="T59" s="58" t="str">
        <f t="shared" si="3"/>
        <v>ELIGIBLE</v>
      </c>
      <c r="U59" s="78">
        <f t="shared" si="4"/>
        <v>8.9360898434633171E-2</v>
      </c>
      <c r="V59" s="78">
        <f t="shared" si="5"/>
        <v>0</v>
      </c>
      <c r="W59" s="78">
        <f t="shared" si="6"/>
        <v>0.70233480905895496</v>
      </c>
      <c r="X59" s="73" t="str">
        <f t="shared" si="7"/>
        <v>HUMAN APPROVAL</v>
      </c>
    </row>
    <row r="60" spans="1:24">
      <c r="A60" s="42" t="s">
        <v>680</v>
      </c>
      <c r="B60" s="43" t="s">
        <v>286</v>
      </c>
      <c r="C60" s="43" t="s">
        <v>285</v>
      </c>
      <c r="D60" s="43" t="s">
        <v>343</v>
      </c>
      <c r="E60" s="43" t="s">
        <v>344</v>
      </c>
      <c r="F60" s="53">
        <v>0.91879715477348289</v>
      </c>
      <c r="G60" s="53">
        <v>0.41057614208719118</v>
      </c>
      <c r="H60" s="43">
        <v>1</v>
      </c>
      <c r="I60" s="53">
        <v>0.12022788461538461</v>
      </c>
      <c r="J60" s="43" t="s">
        <v>1202</v>
      </c>
      <c r="K60" s="99">
        <v>55</v>
      </c>
      <c r="L60" s="43">
        <v>0</v>
      </c>
      <c r="M60" s="43">
        <v>1</v>
      </c>
      <c r="N60" s="77">
        <v>0.1</v>
      </c>
      <c r="O60" s="77">
        <v>9.7936627556711342E-2</v>
      </c>
      <c r="P60" s="77">
        <v>9.7936627556711342E-2</v>
      </c>
      <c r="Q60" s="102">
        <f t="shared" si="0"/>
        <v>55</v>
      </c>
      <c r="R60" s="58">
        <f t="shared" si="1"/>
        <v>0</v>
      </c>
      <c r="S60" s="58">
        <f t="shared" si="2"/>
        <v>1</v>
      </c>
      <c r="T60" s="58" t="str">
        <f t="shared" si="3"/>
        <v>ELIGIBLE</v>
      </c>
      <c r="U60" s="78">
        <f t="shared" si="4"/>
        <v>9.7936627556711342E-2</v>
      </c>
      <c r="V60" s="78">
        <f t="shared" si="5"/>
        <v>0</v>
      </c>
      <c r="W60" s="78">
        <f t="shared" si="6"/>
        <v>0.73701729639439417</v>
      </c>
      <c r="X60" s="73" t="str">
        <f t="shared" si="7"/>
        <v>HUMAN APPROVAL</v>
      </c>
    </row>
    <row r="61" spans="1:24">
      <c r="A61" s="42" t="s">
        <v>403</v>
      </c>
      <c r="B61" s="43" t="s">
        <v>281</v>
      </c>
      <c r="C61" s="43" t="s">
        <v>280</v>
      </c>
      <c r="D61" s="43" t="s">
        <v>343</v>
      </c>
      <c r="E61" s="43" t="s">
        <v>344</v>
      </c>
      <c r="F61" s="53">
        <v>0.91855053354887017</v>
      </c>
      <c r="G61" s="53">
        <v>0.52782204065753369</v>
      </c>
      <c r="H61" s="43">
        <v>1</v>
      </c>
      <c r="I61" s="53">
        <v>0.46252788461538458</v>
      </c>
      <c r="J61" s="43" t="s">
        <v>1202</v>
      </c>
      <c r="K61" s="99">
        <v>55</v>
      </c>
      <c r="L61" s="43">
        <v>0</v>
      </c>
      <c r="M61" s="43">
        <v>1</v>
      </c>
      <c r="N61" s="77">
        <v>0.1</v>
      </c>
      <c r="O61" s="77">
        <v>9.842988491817968E-2</v>
      </c>
      <c r="P61" s="77">
        <v>9.842988491817968E-2</v>
      </c>
      <c r="Q61" s="102">
        <f t="shared" si="0"/>
        <v>55</v>
      </c>
      <c r="R61" s="58">
        <f t="shared" si="1"/>
        <v>0</v>
      </c>
      <c r="S61" s="58">
        <f t="shared" si="2"/>
        <v>1</v>
      </c>
      <c r="T61" s="58" t="str">
        <f t="shared" si="3"/>
        <v>ELIGIBLE</v>
      </c>
      <c r="U61" s="78">
        <f t="shared" si="4"/>
        <v>9.842988491817968E-2</v>
      </c>
      <c r="V61" s="78">
        <f t="shared" si="5"/>
        <v>0</v>
      </c>
      <c r="W61" s="78">
        <f t="shared" si="6"/>
        <v>0.74368771922047694</v>
      </c>
      <c r="X61" s="73" t="str">
        <f t="shared" si="7"/>
        <v>HUMAN APPROVAL</v>
      </c>
    </row>
    <row r="62" spans="1:24">
      <c r="A62" s="42" t="s">
        <v>825</v>
      </c>
      <c r="B62" s="43" t="s">
        <v>286</v>
      </c>
      <c r="C62" s="43" t="s">
        <v>285</v>
      </c>
      <c r="D62" s="43" t="s">
        <v>369</v>
      </c>
      <c r="E62" s="43" t="s">
        <v>347</v>
      </c>
      <c r="F62" s="53">
        <v>0.9180275652473433</v>
      </c>
      <c r="G62" s="53">
        <v>0.3162332277492923</v>
      </c>
      <c r="H62" s="43">
        <v>1</v>
      </c>
      <c r="I62" s="53">
        <v>0.14837884615384617</v>
      </c>
      <c r="J62" s="43" t="s">
        <v>1202</v>
      </c>
      <c r="K62" s="99">
        <v>55</v>
      </c>
      <c r="L62" s="43">
        <v>0</v>
      </c>
      <c r="M62" s="43">
        <v>1</v>
      </c>
      <c r="N62" s="77">
        <v>0.1</v>
      </c>
      <c r="O62" s="77">
        <v>8.9154887494003965E-2</v>
      </c>
      <c r="P62" s="77">
        <v>8.9154887494003965E-2</v>
      </c>
      <c r="Q62" s="102">
        <f t="shared" si="0"/>
        <v>55</v>
      </c>
      <c r="R62" s="58">
        <f t="shared" si="1"/>
        <v>0</v>
      </c>
      <c r="S62" s="58">
        <f t="shared" si="2"/>
        <v>1</v>
      </c>
      <c r="T62" s="58" t="str">
        <f t="shared" si="3"/>
        <v>ELIGIBLE</v>
      </c>
      <c r="U62" s="78">
        <f t="shared" si="4"/>
        <v>8.9154887494003965E-2</v>
      </c>
      <c r="V62" s="78">
        <f t="shared" si="5"/>
        <v>0</v>
      </c>
      <c r="W62" s="78">
        <f t="shared" si="6"/>
        <v>0.70075890598290647</v>
      </c>
      <c r="X62" s="73" t="str">
        <f t="shared" si="7"/>
        <v>HUMAN APPROVAL</v>
      </c>
    </row>
    <row r="63" spans="1:24">
      <c r="A63" s="42" t="s">
        <v>661</v>
      </c>
      <c r="B63" s="43" t="s">
        <v>308</v>
      </c>
      <c r="C63" s="43" t="s">
        <v>310</v>
      </c>
      <c r="D63" s="43" t="s">
        <v>369</v>
      </c>
      <c r="E63" s="43" t="s">
        <v>350</v>
      </c>
      <c r="F63" s="53">
        <v>0.91700408004846679</v>
      </c>
      <c r="G63" s="53">
        <v>0.59162387714729658</v>
      </c>
      <c r="H63" s="43">
        <v>0</v>
      </c>
      <c r="I63" s="53">
        <v>0.34596153846153843</v>
      </c>
      <c r="J63" s="43" t="s">
        <v>1202</v>
      </c>
      <c r="K63" s="99">
        <v>55</v>
      </c>
      <c r="L63" s="43">
        <v>0</v>
      </c>
      <c r="M63" s="43">
        <v>1</v>
      </c>
      <c r="N63" s="77">
        <v>0.1</v>
      </c>
      <c r="O63" s="77">
        <v>0.10669064296106015</v>
      </c>
      <c r="P63" s="77">
        <v>0.10669064296106015</v>
      </c>
      <c r="Q63" s="102">
        <f t="shared" si="0"/>
        <v>55</v>
      </c>
      <c r="R63" s="58">
        <f t="shared" si="1"/>
        <v>0</v>
      </c>
      <c r="S63" s="58">
        <f t="shared" si="2"/>
        <v>1</v>
      </c>
      <c r="T63" s="58" t="str">
        <f t="shared" si="3"/>
        <v>ELIGIBLE</v>
      </c>
      <c r="U63" s="78">
        <f t="shared" si="4"/>
        <v>0.10669064296106015</v>
      </c>
      <c r="V63" s="78">
        <f t="shared" si="5"/>
        <v>0</v>
      </c>
      <c r="W63" s="78">
        <f t="shared" si="6"/>
        <v>0.77682444718205679</v>
      </c>
      <c r="X63" s="73" t="str">
        <f t="shared" si="7"/>
        <v>HUMAN APPROVAL</v>
      </c>
    </row>
    <row r="64" spans="1:24">
      <c r="A64" s="42" t="s">
        <v>682</v>
      </c>
      <c r="B64" s="43" t="s">
        <v>303</v>
      </c>
      <c r="C64" s="43" t="s">
        <v>304</v>
      </c>
      <c r="D64" s="43" t="s">
        <v>349</v>
      </c>
      <c r="E64" s="43" t="s">
        <v>344</v>
      </c>
      <c r="F64" s="53">
        <v>0.91531675540109647</v>
      </c>
      <c r="G64" s="53">
        <v>0.65621965122127601</v>
      </c>
      <c r="H64" s="43">
        <v>1</v>
      </c>
      <c r="I64" s="53">
        <v>0.36133076923076923</v>
      </c>
      <c r="J64" s="43" t="s">
        <v>1200</v>
      </c>
      <c r="K64" s="99">
        <v>205</v>
      </c>
      <c r="L64" s="43">
        <v>1</v>
      </c>
      <c r="M64" s="43">
        <v>2</v>
      </c>
      <c r="N64" s="77">
        <v>0.25</v>
      </c>
      <c r="O64" s="77">
        <v>0.27819386946448638</v>
      </c>
      <c r="P64" s="77">
        <v>0.27819386946448638</v>
      </c>
      <c r="Q64" s="102">
        <f t="shared" si="0"/>
        <v>205</v>
      </c>
      <c r="R64" s="58">
        <f t="shared" si="1"/>
        <v>1</v>
      </c>
      <c r="S64" s="58">
        <f t="shared" si="2"/>
        <v>2</v>
      </c>
      <c r="T64" s="58" t="str">
        <f t="shared" si="3"/>
        <v>ELIGIBLE</v>
      </c>
      <c r="U64" s="78">
        <f t="shared" si="4"/>
        <v>0.27819386946448638</v>
      </c>
      <c r="V64" s="78">
        <f t="shared" si="5"/>
        <v>0</v>
      </c>
      <c r="W64" s="78">
        <f t="shared" si="6"/>
        <v>0.79696801647497284</v>
      </c>
      <c r="X64" s="73" t="str">
        <f t="shared" si="7"/>
        <v>HUMAN APPROVAL</v>
      </c>
    </row>
    <row r="65" spans="1:24">
      <c r="A65" s="42" t="s">
        <v>862</v>
      </c>
      <c r="B65" s="43" t="s">
        <v>286</v>
      </c>
      <c r="C65" s="43" t="s">
        <v>285</v>
      </c>
      <c r="D65" s="43" t="s">
        <v>349</v>
      </c>
      <c r="E65" s="43" t="s">
        <v>344</v>
      </c>
      <c r="F65" s="53">
        <v>0.91404691757188872</v>
      </c>
      <c r="G65" s="53">
        <v>0.23577484947103844</v>
      </c>
      <c r="H65" s="43">
        <v>1</v>
      </c>
      <c r="I65" s="53">
        <v>0.21718846153846152</v>
      </c>
      <c r="J65" s="43" t="s">
        <v>1202</v>
      </c>
      <c r="K65" s="99">
        <v>55</v>
      </c>
      <c r="L65" s="43">
        <v>0</v>
      </c>
      <c r="M65" s="43">
        <v>1</v>
      </c>
      <c r="N65" s="77">
        <v>0.1</v>
      </c>
      <c r="O65" s="77">
        <v>8.060347514845223E-2</v>
      </c>
      <c r="P65" s="77">
        <v>8.060347514845223E-2</v>
      </c>
      <c r="Q65" s="102">
        <f t="shared" si="0"/>
        <v>55</v>
      </c>
      <c r="R65" s="58">
        <f t="shared" si="1"/>
        <v>0</v>
      </c>
      <c r="S65" s="58">
        <f t="shared" si="2"/>
        <v>1</v>
      </c>
      <c r="T65" s="58" t="str">
        <f t="shared" si="3"/>
        <v>ELIGIBLE</v>
      </c>
      <c r="U65" s="78">
        <f t="shared" si="4"/>
        <v>8.060347514845223E-2</v>
      </c>
      <c r="V65" s="78">
        <f t="shared" si="5"/>
        <v>0</v>
      </c>
      <c r="W65" s="78">
        <f t="shared" si="6"/>
        <v>0.66352815582555613</v>
      </c>
      <c r="X65" s="73" t="str">
        <f t="shared" si="7"/>
        <v>HUMAN APPROVAL</v>
      </c>
    </row>
    <row r="66" spans="1:24">
      <c r="A66" s="42" t="s">
        <v>664</v>
      </c>
      <c r="B66" s="43" t="s">
        <v>286</v>
      </c>
      <c r="C66" s="43" t="s">
        <v>287</v>
      </c>
      <c r="D66" s="43" t="s">
        <v>346</v>
      </c>
      <c r="E66" s="43" t="s">
        <v>344</v>
      </c>
      <c r="F66" s="53">
        <v>0.91355573177422456</v>
      </c>
      <c r="G66" s="53">
        <v>0.85427442652739316</v>
      </c>
      <c r="H66" s="43">
        <v>1</v>
      </c>
      <c r="I66" s="53">
        <v>0.34557307692307693</v>
      </c>
      <c r="J66" s="43" t="s">
        <v>1200</v>
      </c>
      <c r="K66" s="99">
        <v>205</v>
      </c>
      <c r="L66" s="43">
        <v>1</v>
      </c>
      <c r="M66" s="43">
        <v>2</v>
      </c>
      <c r="N66" s="77">
        <v>0.25</v>
      </c>
      <c r="O66" s="77">
        <v>0.31879063244127354</v>
      </c>
      <c r="P66" s="77">
        <v>0.31879063244127354</v>
      </c>
      <c r="Q66" s="102">
        <f t="shared" si="0"/>
        <v>205</v>
      </c>
      <c r="R66" s="58">
        <f t="shared" si="1"/>
        <v>1</v>
      </c>
      <c r="S66" s="58">
        <f t="shared" si="2"/>
        <v>2</v>
      </c>
      <c r="T66" s="58" t="str">
        <f t="shared" si="3"/>
        <v>ELIGIBLE</v>
      </c>
      <c r="U66" s="78">
        <f t="shared" si="4"/>
        <v>0.31879063244127354</v>
      </c>
      <c r="V66" s="78">
        <f t="shared" si="5"/>
        <v>0</v>
      </c>
      <c r="W66" s="78">
        <f t="shared" si="6"/>
        <v>0.86689439406810342</v>
      </c>
      <c r="X66" s="73" t="str">
        <f t="shared" si="7"/>
        <v>HUMAN APPROVAL</v>
      </c>
    </row>
    <row r="67" spans="1:24">
      <c r="A67" s="42" t="s">
        <v>1087</v>
      </c>
      <c r="B67" s="43" t="s">
        <v>286</v>
      </c>
      <c r="C67" s="43" t="s">
        <v>285</v>
      </c>
      <c r="D67" s="43" t="s">
        <v>349</v>
      </c>
      <c r="E67" s="43" t="s">
        <v>347</v>
      </c>
      <c r="F67" s="53">
        <v>0.91350496136715531</v>
      </c>
      <c r="G67" s="53">
        <v>9.7226016277224284E-2</v>
      </c>
      <c r="H67" s="43">
        <v>1</v>
      </c>
      <c r="I67" s="53">
        <v>0.14324519230769231</v>
      </c>
      <c r="J67" s="43" t="s">
        <v>1202</v>
      </c>
      <c r="K67" s="99">
        <v>55</v>
      </c>
      <c r="L67" s="43">
        <v>0</v>
      </c>
      <c r="M67" s="43">
        <v>1</v>
      </c>
      <c r="N67" s="77">
        <v>0.1</v>
      </c>
      <c r="O67" s="77">
        <v>7.0400998595354786E-2</v>
      </c>
      <c r="P67" s="77">
        <v>7.0400998595354786E-2</v>
      </c>
      <c r="Q67" s="102">
        <f t="shared" si="0"/>
        <v>55</v>
      </c>
      <c r="R67" s="58">
        <f t="shared" si="1"/>
        <v>0</v>
      </c>
      <c r="S67" s="58">
        <f t="shared" si="2"/>
        <v>1</v>
      </c>
      <c r="T67" s="58" t="str">
        <f t="shared" si="3"/>
        <v>ELIGIBLE</v>
      </c>
      <c r="U67" s="78">
        <f t="shared" si="4"/>
        <v>7.0400998595354786E-2</v>
      </c>
      <c r="V67" s="78">
        <f t="shared" si="5"/>
        <v>0</v>
      </c>
      <c r="W67" s="78">
        <f t="shared" si="6"/>
        <v>0.62213231521819479</v>
      </c>
      <c r="X67" s="73" t="str">
        <f t="shared" si="7"/>
        <v>HUMAN APPROVAL</v>
      </c>
    </row>
    <row r="68" spans="1:24">
      <c r="A68" s="42" t="s">
        <v>996</v>
      </c>
      <c r="B68" s="43" t="s">
        <v>244</v>
      </c>
      <c r="C68" s="43" t="s">
        <v>260</v>
      </c>
      <c r="D68" s="43" t="s">
        <v>346</v>
      </c>
      <c r="E68" s="43" t="s">
        <v>344</v>
      </c>
      <c r="F68" s="53">
        <v>0.91348688465226979</v>
      </c>
      <c r="G68" s="53">
        <v>0.39993326495992587</v>
      </c>
      <c r="H68" s="43">
        <v>0</v>
      </c>
      <c r="I68" s="53">
        <v>0.32310192307692309</v>
      </c>
      <c r="J68" s="43" t="s">
        <v>1202</v>
      </c>
      <c r="K68" s="99">
        <v>55</v>
      </c>
      <c r="L68" s="43">
        <v>0</v>
      </c>
      <c r="M68" s="43">
        <v>1</v>
      </c>
      <c r="N68" s="77">
        <v>0.1</v>
      </c>
      <c r="O68" s="77">
        <v>9.1578551622213941E-2</v>
      </c>
      <c r="P68" s="77">
        <v>9.1578551622213941E-2</v>
      </c>
      <c r="Q68" s="102">
        <f t="shared" si="0"/>
        <v>55</v>
      </c>
      <c r="R68" s="58">
        <f t="shared" si="1"/>
        <v>0</v>
      </c>
      <c r="S68" s="58">
        <f t="shared" si="2"/>
        <v>1</v>
      </c>
      <c r="T68" s="58" t="str">
        <f t="shared" si="3"/>
        <v>ELIGIBLE</v>
      </c>
      <c r="U68" s="78">
        <f t="shared" si="4"/>
        <v>9.1578551622213941E-2</v>
      </c>
      <c r="V68" s="78">
        <f t="shared" si="5"/>
        <v>0</v>
      </c>
      <c r="W68" s="78">
        <f t="shared" si="6"/>
        <v>0.71008423698703027</v>
      </c>
      <c r="X68" s="73" t="str">
        <f t="shared" si="7"/>
        <v>HUMAN APPROVAL</v>
      </c>
    </row>
    <row r="69" spans="1:24">
      <c r="A69" s="42" t="s">
        <v>836</v>
      </c>
      <c r="B69" s="43" t="s">
        <v>244</v>
      </c>
      <c r="C69" s="43" t="s">
        <v>261</v>
      </c>
      <c r="D69" s="43" t="s">
        <v>369</v>
      </c>
      <c r="E69" s="43" t="s">
        <v>350</v>
      </c>
      <c r="F69" s="53">
        <v>0.91272663567883638</v>
      </c>
      <c r="G69" s="53">
        <v>0.74221537232087131</v>
      </c>
      <c r="H69" s="43">
        <v>1</v>
      </c>
      <c r="I69" s="53">
        <v>0.40908173076923077</v>
      </c>
      <c r="J69" s="43" t="s">
        <v>1200</v>
      </c>
      <c r="K69" s="99">
        <v>205</v>
      </c>
      <c r="L69" s="43">
        <v>1</v>
      </c>
      <c r="M69" s="43">
        <v>2</v>
      </c>
      <c r="N69" s="77">
        <v>0.25</v>
      </c>
      <c r="O69" s="77">
        <v>0.29095483598405641</v>
      </c>
      <c r="P69" s="77">
        <v>0.29095483598405641</v>
      </c>
      <c r="Q69" s="102">
        <f t="shared" si="0"/>
        <v>205</v>
      </c>
      <c r="R69" s="58">
        <f t="shared" si="1"/>
        <v>1</v>
      </c>
      <c r="S69" s="58">
        <f t="shared" si="2"/>
        <v>2</v>
      </c>
      <c r="T69" s="58" t="str">
        <f t="shared" si="3"/>
        <v>ELIGIBLE</v>
      </c>
      <c r="U69" s="78">
        <f t="shared" si="4"/>
        <v>0.29095483598405641</v>
      </c>
      <c r="V69" s="78">
        <f t="shared" si="5"/>
        <v>0</v>
      </c>
      <c r="W69" s="78">
        <f t="shared" si="6"/>
        <v>0.82086685685874194</v>
      </c>
      <c r="X69" s="73" t="str">
        <f t="shared" si="7"/>
        <v>HUMAN APPROVAL</v>
      </c>
    </row>
    <row r="70" spans="1:24">
      <c r="A70" s="42" t="s">
        <v>966</v>
      </c>
      <c r="B70" s="43" t="s">
        <v>244</v>
      </c>
      <c r="C70" s="43" t="s">
        <v>258</v>
      </c>
      <c r="D70" s="43" t="s">
        <v>346</v>
      </c>
      <c r="E70" s="43" t="s">
        <v>350</v>
      </c>
      <c r="F70" s="53">
        <v>0.91169717742657264</v>
      </c>
      <c r="G70" s="53">
        <v>0.7874915185415019</v>
      </c>
      <c r="H70" s="43">
        <v>1</v>
      </c>
      <c r="I70" s="53">
        <v>0.33535288461538459</v>
      </c>
      <c r="J70" s="43" t="s">
        <v>1200</v>
      </c>
      <c r="K70" s="99">
        <v>205</v>
      </c>
      <c r="L70" s="43">
        <v>1</v>
      </c>
      <c r="M70" s="43">
        <v>2</v>
      </c>
      <c r="N70" s="77">
        <v>0.25</v>
      </c>
      <c r="O70" s="77">
        <v>0.30579772403472533</v>
      </c>
      <c r="P70" s="77">
        <v>0.30579772403472533</v>
      </c>
      <c r="Q70" s="102">
        <f t="shared" si="0"/>
        <v>205</v>
      </c>
      <c r="R70" s="58">
        <f t="shared" si="1"/>
        <v>1</v>
      </c>
      <c r="S70" s="58">
        <f t="shared" si="2"/>
        <v>2</v>
      </c>
      <c r="T70" s="58" t="str">
        <f t="shared" si="3"/>
        <v>ELIGIBLE</v>
      </c>
      <c r="U70" s="78">
        <f t="shared" si="4"/>
        <v>0.30579772403472533</v>
      </c>
      <c r="V70" s="78">
        <f t="shared" si="5"/>
        <v>0</v>
      </c>
      <c r="W70" s="78">
        <f t="shared" si="6"/>
        <v>0.84352019061260219</v>
      </c>
      <c r="X70" s="73" t="str">
        <f t="shared" si="7"/>
        <v>HUMAN APPROVAL</v>
      </c>
    </row>
    <row r="71" spans="1:24">
      <c r="A71" s="42" t="s">
        <v>1125</v>
      </c>
      <c r="B71" s="43" t="s">
        <v>270</v>
      </c>
      <c r="C71" s="43" t="s">
        <v>271</v>
      </c>
      <c r="D71" s="43" t="s">
        <v>343</v>
      </c>
      <c r="E71" s="43" t="s">
        <v>347</v>
      </c>
      <c r="F71" s="53">
        <v>0.91136648301859324</v>
      </c>
      <c r="G71" s="53">
        <v>0.27883765587141918</v>
      </c>
      <c r="H71" s="43">
        <v>1</v>
      </c>
      <c r="I71" s="53">
        <v>0.54879615384615377</v>
      </c>
      <c r="J71" s="43" t="s">
        <v>1202</v>
      </c>
      <c r="K71" s="99">
        <v>55</v>
      </c>
      <c r="L71" s="43">
        <v>0</v>
      </c>
      <c r="M71" s="43">
        <v>1</v>
      </c>
      <c r="N71" s="77">
        <v>0.1</v>
      </c>
      <c r="O71" s="77">
        <v>7.6647313149916727E-2</v>
      </c>
      <c r="P71" s="77">
        <v>7.6647313149916727E-2</v>
      </c>
      <c r="Q71" s="102">
        <f t="shared" si="0"/>
        <v>55</v>
      </c>
      <c r="R71" s="58">
        <f t="shared" si="1"/>
        <v>0</v>
      </c>
      <c r="S71" s="58">
        <f t="shared" si="2"/>
        <v>1</v>
      </c>
      <c r="T71" s="58" t="str">
        <f t="shared" si="3"/>
        <v>ELIGIBLE</v>
      </c>
      <c r="U71" s="78">
        <f t="shared" si="4"/>
        <v>7.6647313149916727E-2</v>
      </c>
      <c r="V71" s="78">
        <f t="shared" si="5"/>
        <v>0</v>
      </c>
      <c r="W71" s="78">
        <f t="shared" si="6"/>
        <v>0.64396512983060761</v>
      </c>
      <c r="X71" s="73" t="str">
        <f t="shared" si="7"/>
        <v>HUMAN APPROVAL</v>
      </c>
    </row>
    <row r="72" spans="1:24">
      <c r="A72" s="42" t="s">
        <v>789</v>
      </c>
      <c r="B72" s="43" t="s">
        <v>244</v>
      </c>
      <c r="C72" s="43" t="s">
        <v>257</v>
      </c>
      <c r="D72" s="43" t="s">
        <v>369</v>
      </c>
      <c r="E72" s="43" t="s">
        <v>344</v>
      </c>
      <c r="F72" s="53">
        <v>0.91091781344234324</v>
      </c>
      <c r="G72" s="53">
        <v>0.44689748947635366</v>
      </c>
      <c r="H72" s="43">
        <v>0</v>
      </c>
      <c r="I72" s="53">
        <v>0.45089711538461535</v>
      </c>
      <c r="J72" s="43" t="s">
        <v>1202</v>
      </c>
      <c r="K72" s="99">
        <v>55</v>
      </c>
      <c r="L72" s="43">
        <v>0</v>
      </c>
      <c r="M72" s="43">
        <v>1</v>
      </c>
      <c r="N72" s="77">
        <v>0.1</v>
      </c>
      <c r="O72" s="77">
        <v>9.1877272741245949E-2</v>
      </c>
      <c r="P72" s="77">
        <v>9.1877272741245949E-2</v>
      </c>
      <c r="Q72" s="102">
        <f t="shared" si="0"/>
        <v>55</v>
      </c>
      <c r="R72" s="58">
        <f t="shared" si="1"/>
        <v>0</v>
      </c>
      <c r="S72" s="58">
        <f t="shared" si="2"/>
        <v>1</v>
      </c>
      <c r="T72" s="58" t="str">
        <f t="shared" si="3"/>
        <v>ELIGIBLE</v>
      </c>
      <c r="U72" s="78">
        <f t="shared" si="4"/>
        <v>9.1877272741245949E-2</v>
      </c>
      <c r="V72" s="78">
        <f t="shared" si="5"/>
        <v>0</v>
      </c>
      <c r="W72" s="78">
        <f t="shared" si="6"/>
        <v>0.71232920717155102</v>
      </c>
      <c r="X72" s="73" t="str">
        <f t="shared" si="7"/>
        <v>HUMAN APPROVAL</v>
      </c>
    </row>
    <row r="73" spans="1:24">
      <c r="A73" s="42" t="s">
        <v>1094</v>
      </c>
      <c r="B73" s="43" t="s">
        <v>244</v>
      </c>
      <c r="C73" s="43" t="s">
        <v>243</v>
      </c>
      <c r="D73" s="43" t="s">
        <v>369</v>
      </c>
      <c r="E73" s="43" t="s">
        <v>347</v>
      </c>
      <c r="F73" s="53">
        <v>0.91081243940103052</v>
      </c>
      <c r="G73" s="53">
        <v>0.29924140212691852</v>
      </c>
      <c r="H73" s="43">
        <v>0</v>
      </c>
      <c r="I73" s="53">
        <v>0.48797980769230764</v>
      </c>
      <c r="J73" s="43" t="s">
        <v>1202</v>
      </c>
      <c r="K73" s="99">
        <v>55</v>
      </c>
      <c r="L73" s="43">
        <v>0</v>
      </c>
      <c r="M73" s="43">
        <v>1</v>
      </c>
      <c r="N73" s="77">
        <v>0.1</v>
      </c>
      <c r="O73" s="77">
        <v>7.9536384122333145E-2</v>
      </c>
      <c r="P73" s="77">
        <v>7.9536384122333145E-2</v>
      </c>
      <c r="Q73" s="102">
        <f t="shared" si="0"/>
        <v>55</v>
      </c>
      <c r="R73" s="58">
        <f t="shared" si="1"/>
        <v>0</v>
      </c>
      <c r="S73" s="58">
        <f t="shared" si="2"/>
        <v>1</v>
      </c>
      <c r="T73" s="58" t="str">
        <f t="shared" si="3"/>
        <v>ELIGIBLE</v>
      </c>
      <c r="U73" s="78">
        <f t="shared" si="4"/>
        <v>7.9536384122333145E-2</v>
      </c>
      <c r="V73" s="78">
        <f t="shared" si="5"/>
        <v>0</v>
      </c>
      <c r="W73" s="78">
        <f t="shared" si="6"/>
        <v>0.65688335164575762</v>
      </c>
      <c r="X73" s="73" t="str">
        <f t="shared" si="7"/>
        <v>HUMAN APPROVAL</v>
      </c>
    </row>
    <row r="74" spans="1:24">
      <c r="A74" s="42" t="s">
        <v>906</v>
      </c>
      <c r="B74" s="43" t="s">
        <v>312</v>
      </c>
      <c r="C74" s="43" t="s">
        <v>315</v>
      </c>
      <c r="D74" s="43" t="s">
        <v>343</v>
      </c>
      <c r="E74" s="43" t="s">
        <v>350</v>
      </c>
      <c r="F74" s="53">
        <v>0.91060860756313733</v>
      </c>
      <c r="G74" s="53">
        <v>0.81176570379833812</v>
      </c>
      <c r="H74" s="43">
        <v>0</v>
      </c>
      <c r="I74" s="53">
        <v>0.26187788461538458</v>
      </c>
      <c r="J74" s="43" t="s">
        <v>1197</v>
      </c>
      <c r="K74" s="99">
        <v>175</v>
      </c>
      <c r="L74" s="43">
        <v>1</v>
      </c>
      <c r="M74" s="43">
        <v>1</v>
      </c>
      <c r="N74" s="77">
        <v>0.18</v>
      </c>
      <c r="O74" s="77">
        <v>0.22798251498507491</v>
      </c>
      <c r="P74" s="77">
        <v>0.22798251498507491</v>
      </c>
      <c r="Q74" s="102">
        <f t="shared" si="0"/>
        <v>175</v>
      </c>
      <c r="R74" s="58">
        <f t="shared" si="1"/>
        <v>1</v>
      </c>
      <c r="S74" s="58">
        <f t="shared" si="2"/>
        <v>1</v>
      </c>
      <c r="T74" s="58" t="str">
        <f t="shared" si="3"/>
        <v>ELIGIBLE</v>
      </c>
      <c r="U74" s="78">
        <f t="shared" si="4"/>
        <v>0.22798251498507491</v>
      </c>
      <c r="V74" s="78">
        <f t="shared" si="5"/>
        <v>0</v>
      </c>
      <c r="W74" s="78">
        <f t="shared" si="6"/>
        <v>0.85876494202760545</v>
      </c>
      <c r="X74" s="73" t="str">
        <f t="shared" si="7"/>
        <v>HUMAN APPROVAL</v>
      </c>
    </row>
    <row r="75" spans="1:24">
      <c r="A75" s="42" t="s">
        <v>913</v>
      </c>
      <c r="B75" s="43" t="s">
        <v>295</v>
      </c>
      <c r="C75" s="43" t="s">
        <v>294</v>
      </c>
      <c r="D75" s="43" t="s">
        <v>349</v>
      </c>
      <c r="E75" s="43" t="s">
        <v>344</v>
      </c>
      <c r="F75" s="53">
        <v>0.91037052898043902</v>
      </c>
      <c r="G75" s="53">
        <v>0.49550381102185942</v>
      </c>
      <c r="H75" s="43">
        <v>1</v>
      </c>
      <c r="I75" s="53">
        <v>0.38125192307692307</v>
      </c>
      <c r="J75" s="43" t="s">
        <v>1202</v>
      </c>
      <c r="K75" s="99">
        <v>55</v>
      </c>
      <c r="L75" s="43">
        <v>0</v>
      </c>
      <c r="M75" s="43">
        <v>1</v>
      </c>
      <c r="N75" s="77">
        <v>0.1</v>
      </c>
      <c r="O75" s="77">
        <v>9.7497243163939207E-2</v>
      </c>
      <c r="P75" s="77">
        <v>9.7497243163939207E-2</v>
      </c>
      <c r="Q75" s="102">
        <f t="shared" si="0"/>
        <v>55</v>
      </c>
      <c r="R75" s="58">
        <f t="shared" si="1"/>
        <v>0</v>
      </c>
      <c r="S75" s="58">
        <f t="shared" si="2"/>
        <v>1</v>
      </c>
      <c r="T75" s="58" t="str">
        <f t="shared" si="3"/>
        <v>ELIGIBLE</v>
      </c>
      <c r="U75" s="78">
        <f t="shared" si="4"/>
        <v>9.7497243163939207E-2</v>
      </c>
      <c r="V75" s="78">
        <f t="shared" si="5"/>
        <v>0</v>
      </c>
      <c r="W75" s="78">
        <f t="shared" si="6"/>
        <v>0.73600493248920007</v>
      </c>
      <c r="X75" s="73" t="str">
        <f t="shared" si="7"/>
        <v>HUMAN APPROVAL</v>
      </c>
    </row>
    <row r="76" spans="1:24">
      <c r="A76" s="42" t="s">
        <v>982</v>
      </c>
      <c r="B76" s="43" t="s">
        <v>303</v>
      </c>
      <c r="C76" s="43" t="s">
        <v>305</v>
      </c>
      <c r="D76" s="43" t="s">
        <v>343</v>
      </c>
      <c r="E76" s="43" t="s">
        <v>344</v>
      </c>
      <c r="F76" s="53">
        <v>0.9097992773466721</v>
      </c>
      <c r="G76" s="53">
        <v>0.38245783371605668</v>
      </c>
      <c r="H76" s="43">
        <v>1</v>
      </c>
      <c r="I76" s="53">
        <v>0.51367499999999999</v>
      </c>
      <c r="J76" s="43" t="s">
        <v>1202</v>
      </c>
      <c r="K76" s="99">
        <v>55</v>
      </c>
      <c r="L76" s="43">
        <v>0</v>
      </c>
      <c r="M76" s="43">
        <v>1</v>
      </c>
      <c r="N76" s="77">
        <v>0.1</v>
      </c>
      <c r="O76" s="77">
        <v>8.5250994501942831E-2</v>
      </c>
      <c r="P76" s="77">
        <v>8.5250994501942831E-2</v>
      </c>
      <c r="Q76" s="102">
        <f t="shared" si="0"/>
        <v>55</v>
      </c>
      <c r="R76" s="58">
        <f t="shared" si="1"/>
        <v>0</v>
      </c>
      <c r="S76" s="58">
        <f t="shared" si="2"/>
        <v>1</v>
      </c>
      <c r="T76" s="58" t="str">
        <f t="shared" si="3"/>
        <v>ELIGIBLE</v>
      </c>
      <c r="U76" s="78">
        <f t="shared" si="4"/>
        <v>8.5250994501942831E-2</v>
      </c>
      <c r="V76" s="78">
        <f t="shared" si="5"/>
        <v>0</v>
      </c>
      <c r="W76" s="78">
        <f t="shared" si="6"/>
        <v>0.68288234434128947</v>
      </c>
      <c r="X76" s="73" t="str">
        <f t="shared" si="7"/>
        <v>HUMAN APPROVAL</v>
      </c>
    </row>
    <row r="77" spans="1:24">
      <c r="A77" s="42" t="s">
        <v>708</v>
      </c>
      <c r="B77" s="43" t="s">
        <v>298</v>
      </c>
      <c r="C77" s="43" t="s">
        <v>301</v>
      </c>
      <c r="D77" s="43" t="s">
        <v>343</v>
      </c>
      <c r="E77" s="43" t="s">
        <v>347</v>
      </c>
      <c r="F77" s="53">
        <v>0.90942347653491429</v>
      </c>
      <c r="G77" s="53">
        <v>0.31527023035115265</v>
      </c>
      <c r="H77" s="43">
        <v>1</v>
      </c>
      <c r="I77" s="53">
        <v>0.45622980769230764</v>
      </c>
      <c r="J77" s="43" t="s">
        <v>1202</v>
      </c>
      <c r="K77" s="99">
        <v>55</v>
      </c>
      <c r="L77" s="43">
        <v>0</v>
      </c>
      <c r="M77" s="43">
        <v>1</v>
      </c>
      <c r="N77" s="77">
        <v>0.1</v>
      </c>
      <c r="O77" s="77">
        <v>8.1414142895964894E-2</v>
      </c>
      <c r="P77" s="77">
        <v>8.1414142895964894E-2</v>
      </c>
      <c r="Q77" s="102">
        <f t="shared" si="0"/>
        <v>55</v>
      </c>
      <c r="R77" s="58">
        <f t="shared" si="1"/>
        <v>0</v>
      </c>
      <c r="S77" s="58">
        <f t="shared" si="2"/>
        <v>1</v>
      </c>
      <c r="T77" s="58" t="str">
        <f t="shared" si="3"/>
        <v>ELIGIBLE</v>
      </c>
      <c r="U77" s="78">
        <f t="shared" si="4"/>
        <v>8.1414142895964894E-2</v>
      </c>
      <c r="V77" s="78">
        <f t="shared" si="5"/>
        <v>0</v>
      </c>
      <c r="W77" s="78">
        <f t="shared" si="6"/>
        <v>0.66490451194787548</v>
      </c>
      <c r="X77" s="73" t="str">
        <f t="shared" si="7"/>
        <v>HUMAN APPROVAL</v>
      </c>
    </row>
    <row r="78" spans="1:24">
      <c r="A78" s="42" t="s">
        <v>550</v>
      </c>
      <c r="B78" s="43" t="s">
        <v>308</v>
      </c>
      <c r="C78" s="43" t="s">
        <v>309</v>
      </c>
      <c r="D78" s="43" t="s">
        <v>346</v>
      </c>
      <c r="E78" s="43" t="s">
        <v>347</v>
      </c>
      <c r="F78" s="53">
        <v>0.90938530948919627</v>
      </c>
      <c r="G78" s="53">
        <v>0.19518151989546448</v>
      </c>
      <c r="H78" s="43">
        <v>1</v>
      </c>
      <c r="I78" s="53">
        <v>0.21765000000000001</v>
      </c>
      <c r="J78" s="43" t="s">
        <v>1202</v>
      </c>
      <c r="K78" s="99">
        <v>55</v>
      </c>
      <c r="L78" s="43">
        <v>0</v>
      </c>
      <c r="M78" s="43">
        <v>1</v>
      </c>
      <c r="N78" s="77">
        <v>0.1</v>
      </c>
      <c r="O78" s="77">
        <v>7.694152269701722E-2</v>
      </c>
      <c r="P78" s="77">
        <v>7.694152269701722E-2</v>
      </c>
      <c r="Q78" s="102">
        <f t="shared" ref="Q78:Q141" si="8">INDEX($H$5:$H$9,MATCH(J78,$G$5:$G$9,0))</f>
        <v>55</v>
      </c>
      <c r="R78" s="58">
        <f t="shared" ref="R78:R141" si="9">INDEX($I$5:$I$9,MATCH(J78,$G$5:$G$9,0))</f>
        <v>0</v>
      </c>
      <c r="S78" s="58">
        <f t="shared" ref="S78:S141" si="10">INDEX($J$5:$J$9,MATCH(J78,$G$5:$G$9,0))</f>
        <v>1</v>
      </c>
      <c r="T78" s="58" t="str">
        <f t="shared" ref="T78:T141" si="11">IF(AND(OR(J78="Approved email",J78="Hybrid sequence"),H78=0),"INELIGIBLE","ELIGIBLE")</f>
        <v>ELIGIBLE</v>
      </c>
      <c r="U78" s="78">
        <f t="shared" ref="U78:U141" si="12">INDEX($K$5:$K$9,MATCH(J78,$G$5:$G$9,0))*(0.35+0.9*F78)*(0.55+0.75*G78)*(1-0.25*I78)</f>
        <v>7.694152269701722E-2</v>
      </c>
      <c r="V78" s="78">
        <f t="shared" ref="V78:V141" si="13">U78-O78</f>
        <v>0</v>
      </c>
      <c r="W78" s="78">
        <f t="shared" ref="W78:W141" si="14">0.55*F78+0.35*G78+0.1*(1-I78)</f>
        <v>0.6467104521824707</v>
      </c>
      <c r="X78" s="73" t="str">
        <f t="shared" ref="X78:X141" si="15">IF(T78="INELIGIBLE","BLOCK",IF(ABS(V78)&gt;0.0001,"CHECK","HUMAN APPROVAL"))</f>
        <v>HUMAN APPROVAL</v>
      </c>
    </row>
    <row r="79" spans="1:24">
      <c r="A79" s="42" t="s">
        <v>990</v>
      </c>
      <c r="B79" s="43" t="s">
        <v>298</v>
      </c>
      <c r="C79" s="43" t="s">
        <v>301</v>
      </c>
      <c r="D79" s="43" t="s">
        <v>346</v>
      </c>
      <c r="E79" s="43" t="s">
        <v>347</v>
      </c>
      <c r="F79" s="53">
        <v>0.90876606703357321</v>
      </c>
      <c r="G79" s="53">
        <v>0.25033524466297258</v>
      </c>
      <c r="H79" s="43">
        <v>1</v>
      </c>
      <c r="I79" s="53">
        <v>0.49265192307692307</v>
      </c>
      <c r="J79" s="43" t="s">
        <v>1202</v>
      </c>
      <c r="K79" s="99">
        <v>55</v>
      </c>
      <c r="L79" s="43">
        <v>0</v>
      </c>
      <c r="M79" s="43">
        <v>1</v>
      </c>
      <c r="N79" s="77">
        <v>0.1</v>
      </c>
      <c r="O79" s="77">
        <v>7.5549340612468652E-2</v>
      </c>
      <c r="P79" s="77">
        <v>7.5549340612468652E-2</v>
      </c>
      <c r="Q79" s="102">
        <f t="shared" si="8"/>
        <v>55</v>
      </c>
      <c r="R79" s="58">
        <f t="shared" si="9"/>
        <v>0</v>
      </c>
      <c r="S79" s="58">
        <f t="shared" si="10"/>
        <v>1</v>
      </c>
      <c r="T79" s="58" t="str">
        <f t="shared" si="11"/>
        <v>ELIGIBLE</v>
      </c>
      <c r="U79" s="78">
        <f t="shared" si="12"/>
        <v>7.5549340612468652E-2</v>
      </c>
      <c r="V79" s="78">
        <f t="shared" si="13"/>
        <v>0</v>
      </c>
      <c r="W79" s="78">
        <f t="shared" si="14"/>
        <v>0.63817348019281339</v>
      </c>
      <c r="X79" s="73" t="str">
        <f t="shared" si="15"/>
        <v>HUMAN APPROVAL</v>
      </c>
    </row>
    <row r="80" spans="1:24">
      <c r="A80" s="42" t="s">
        <v>901</v>
      </c>
      <c r="B80" s="43" t="s">
        <v>298</v>
      </c>
      <c r="C80" s="43" t="s">
        <v>301</v>
      </c>
      <c r="D80" s="43" t="s">
        <v>343</v>
      </c>
      <c r="E80" s="43" t="s">
        <v>350</v>
      </c>
      <c r="F80" s="53">
        <v>0.90734956280140089</v>
      </c>
      <c r="G80" s="53">
        <v>0.59983033857053514</v>
      </c>
      <c r="H80" s="43">
        <v>1</v>
      </c>
      <c r="I80" s="53">
        <v>0.46587403846153841</v>
      </c>
      <c r="J80" s="43" t="s">
        <v>1200</v>
      </c>
      <c r="K80" s="99">
        <v>205</v>
      </c>
      <c r="L80" s="43">
        <v>1</v>
      </c>
      <c r="M80" s="43">
        <v>2</v>
      </c>
      <c r="N80" s="77">
        <v>0.25</v>
      </c>
      <c r="O80" s="77">
        <v>0.25765239607335483</v>
      </c>
      <c r="P80" s="77">
        <v>0.25765239607335483</v>
      </c>
      <c r="Q80" s="102">
        <f t="shared" si="8"/>
        <v>205</v>
      </c>
      <c r="R80" s="58">
        <f t="shared" si="9"/>
        <v>1</v>
      </c>
      <c r="S80" s="58">
        <f t="shared" si="10"/>
        <v>2</v>
      </c>
      <c r="T80" s="58" t="str">
        <f t="shared" si="11"/>
        <v>ELIGIBLE</v>
      </c>
      <c r="U80" s="78">
        <f t="shared" si="12"/>
        <v>0.25765239607335483</v>
      </c>
      <c r="V80" s="78">
        <f t="shared" si="13"/>
        <v>0</v>
      </c>
      <c r="W80" s="78">
        <f t="shared" si="14"/>
        <v>0.76239547419430398</v>
      </c>
      <c r="X80" s="73" t="str">
        <f t="shared" si="15"/>
        <v>HUMAN APPROVAL</v>
      </c>
    </row>
    <row r="81" spans="1:24">
      <c r="A81" s="42" t="s">
        <v>931</v>
      </c>
      <c r="B81" s="43" t="s">
        <v>244</v>
      </c>
      <c r="C81" s="43" t="s">
        <v>243</v>
      </c>
      <c r="D81" s="43" t="s">
        <v>346</v>
      </c>
      <c r="E81" s="43" t="s">
        <v>347</v>
      </c>
      <c r="F81" s="53">
        <v>0.90510464898513121</v>
      </c>
      <c r="G81" s="53">
        <v>0.29553468707699587</v>
      </c>
      <c r="H81" s="43">
        <v>1</v>
      </c>
      <c r="I81" s="53">
        <v>0.52459999999999996</v>
      </c>
      <c r="J81" s="43" t="s">
        <v>1202</v>
      </c>
      <c r="K81" s="99">
        <v>55</v>
      </c>
      <c r="L81" s="43">
        <v>0</v>
      </c>
      <c r="M81" s="43">
        <v>1</v>
      </c>
      <c r="N81" s="77">
        <v>0.1</v>
      </c>
      <c r="O81" s="77">
        <v>7.8080098825032668E-2</v>
      </c>
      <c r="P81" s="77">
        <v>7.8080098825032668E-2</v>
      </c>
      <c r="Q81" s="102">
        <f t="shared" si="8"/>
        <v>55</v>
      </c>
      <c r="R81" s="58">
        <f t="shared" si="9"/>
        <v>0</v>
      </c>
      <c r="S81" s="58">
        <f t="shared" si="10"/>
        <v>1</v>
      </c>
      <c r="T81" s="58" t="str">
        <f t="shared" si="11"/>
        <v>ELIGIBLE</v>
      </c>
      <c r="U81" s="78">
        <f t="shared" si="12"/>
        <v>7.8080098825032668E-2</v>
      </c>
      <c r="V81" s="78">
        <f t="shared" si="13"/>
        <v>0</v>
      </c>
      <c r="W81" s="78">
        <f t="shared" si="14"/>
        <v>0.64878469741877076</v>
      </c>
      <c r="X81" s="73" t="str">
        <f t="shared" si="15"/>
        <v>HUMAN APPROVAL</v>
      </c>
    </row>
    <row r="82" spans="1:24">
      <c r="A82" s="42" t="s">
        <v>416</v>
      </c>
      <c r="B82" s="43" t="s">
        <v>286</v>
      </c>
      <c r="C82" s="43" t="s">
        <v>289</v>
      </c>
      <c r="D82" s="43" t="s">
        <v>353</v>
      </c>
      <c r="E82" s="43" t="s">
        <v>347</v>
      </c>
      <c r="F82" s="53">
        <v>0.90507254519713232</v>
      </c>
      <c r="G82" s="53">
        <v>0.42868242849878496</v>
      </c>
      <c r="H82" s="43">
        <v>1</v>
      </c>
      <c r="I82" s="53">
        <v>0.19701153846153846</v>
      </c>
      <c r="J82" s="43" t="s">
        <v>1202</v>
      </c>
      <c r="K82" s="99">
        <v>55</v>
      </c>
      <c r="L82" s="43">
        <v>0</v>
      </c>
      <c r="M82" s="43">
        <v>1</v>
      </c>
      <c r="N82" s="77">
        <v>0.1</v>
      </c>
      <c r="O82" s="77">
        <v>9.6494406833148097E-2</v>
      </c>
      <c r="P82" s="77">
        <v>9.6494406833148097E-2</v>
      </c>
      <c r="Q82" s="102">
        <f t="shared" si="8"/>
        <v>55</v>
      </c>
      <c r="R82" s="58">
        <f t="shared" si="9"/>
        <v>0</v>
      </c>
      <c r="S82" s="58">
        <f t="shared" si="10"/>
        <v>1</v>
      </c>
      <c r="T82" s="58" t="str">
        <f t="shared" si="11"/>
        <v>ELIGIBLE</v>
      </c>
      <c r="U82" s="78">
        <f t="shared" si="12"/>
        <v>9.6494406833148097E-2</v>
      </c>
      <c r="V82" s="78">
        <f t="shared" si="13"/>
        <v>0</v>
      </c>
      <c r="W82" s="78">
        <f t="shared" si="14"/>
        <v>0.72812759598684373</v>
      </c>
      <c r="X82" s="73" t="str">
        <f t="shared" si="15"/>
        <v>HUMAN APPROVAL</v>
      </c>
    </row>
    <row r="83" spans="1:24">
      <c r="A83" s="42" t="s">
        <v>753</v>
      </c>
      <c r="B83" s="43" t="s">
        <v>244</v>
      </c>
      <c r="C83" s="43" t="s">
        <v>260</v>
      </c>
      <c r="D83" s="43" t="s">
        <v>343</v>
      </c>
      <c r="E83" s="43" t="s">
        <v>344</v>
      </c>
      <c r="F83" s="53">
        <v>0.90449531070414135</v>
      </c>
      <c r="G83" s="53">
        <v>0.45132397022413817</v>
      </c>
      <c r="H83" s="43">
        <v>0</v>
      </c>
      <c r="I83" s="53">
        <v>0.2400298076923077</v>
      </c>
      <c r="J83" s="43" t="s">
        <v>1202</v>
      </c>
      <c r="K83" s="99">
        <v>55</v>
      </c>
      <c r="L83" s="43">
        <v>0</v>
      </c>
      <c r="M83" s="43">
        <v>1</v>
      </c>
      <c r="N83" s="77">
        <v>0.1</v>
      </c>
      <c r="O83" s="77">
        <v>9.721840037100668E-2</v>
      </c>
      <c r="P83" s="77">
        <v>9.721840037100668E-2</v>
      </c>
      <c r="Q83" s="102">
        <f t="shared" si="8"/>
        <v>55</v>
      </c>
      <c r="R83" s="58">
        <f t="shared" si="9"/>
        <v>0</v>
      </c>
      <c r="S83" s="58">
        <f t="shared" si="10"/>
        <v>1</v>
      </c>
      <c r="T83" s="58" t="str">
        <f t="shared" si="11"/>
        <v>ELIGIBLE</v>
      </c>
      <c r="U83" s="78">
        <f t="shared" si="12"/>
        <v>9.721840037100668E-2</v>
      </c>
      <c r="V83" s="78">
        <f t="shared" si="13"/>
        <v>0</v>
      </c>
      <c r="W83" s="78">
        <f t="shared" si="14"/>
        <v>0.73143282969649537</v>
      </c>
      <c r="X83" s="73" t="str">
        <f t="shared" si="15"/>
        <v>HUMAN APPROVAL</v>
      </c>
    </row>
    <row r="84" spans="1:24">
      <c r="A84" s="42" t="s">
        <v>858</v>
      </c>
      <c r="B84" s="43" t="s">
        <v>308</v>
      </c>
      <c r="C84" s="43" t="s">
        <v>309</v>
      </c>
      <c r="D84" s="43" t="s">
        <v>353</v>
      </c>
      <c r="E84" s="43" t="s">
        <v>344</v>
      </c>
      <c r="F84" s="53">
        <v>0.9035820603170337</v>
      </c>
      <c r="G84" s="53">
        <v>0.37537702132394751</v>
      </c>
      <c r="H84" s="43">
        <v>1</v>
      </c>
      <c r="I84" s="53">
        <v>0.29784711538461539</v>
      </c>
      <c r="J84" s="43" t="s">
        <v>1202</v>
      </c>
      <c r="K84" s="99">
        <v>55</v>
      </c>
      <c r="L84" s="43">
        <v>0</v>
      </c>
      <c r="M84" s="43">
        <v>1</v>
      </c>
      <c r="N84" s="77">
        <v>0.1</v>
      </c>
      <c r="O84" s="77">
        <v>8.9523494196612471E-2</v>
      </c>
      <c r="P84" s="77">
        <v>8.9523494196612471E-2</v>
      </c>
      <c r="Q84" s="102">
        <f t="shared" si="8"/>
        <v>55</v>
      </c>
      <c r="R84" s="58">
        <f t="shared" si="9"/>
        <v>0</v>
      </c>
      <c r="S84" s="58">
        <f t="shared" si="10"/>
        <v>1</v>
      </c>
      <c r="T84" s="58" t="str">
        <f t="shared" si="11"/>
        <v>ELIGIBLE</v>
      </c>
      <c r="U84" s="78">
        <f t="shared" si="12"/>
        <v>8.9523494196612471E-2</v>
      </c>
      <c r="V84" s="78">
        <f t="shared" si="13"/>
        <v>0</v>
      </c>
      <c r="W84" s="78">
        <f t="shared" si="14"/>
        <v>0.69856737909928868</v>
      </c>
      <c r="X84" s="73" t="str">
        <f t="shared" si="15"/>
        <v>HUMAN APPROVAL</v>
      </c>
    </row>
    <row r="85" spans="1:24">
      <c r="A85" s="42" t="s">
        <v>439</v>
      </c>
      <c r="B85" s="43" t="s">
        <v>281</v>
      </c>
      <c r="C85" s="43" t="s">
        <v>280</v>
      </c>
      <c r="D85" s="43" t="s">
        <v>346</v>
      </c>
      <c r="E85" s="43" t="s">
        <v>344</v>
      </c>
      <c r="F85" s="53">
        <v>0.90136245315391927</v>
      </c>
      <c r="G85" s="53">
        <v>0.48207342529477776</v>
      </c>
      <c r="H85" s="43">
        <v>1</v>
      </c>
      <c r="I85" s="53">
        <v>0.38881538461538462</v>
      </c>
      <c r="J85" s="43" t="s">
        <v>1202</v>
      </c>
      <c r="K85" s="99">
        <v>55</v>
      </c>
      <c r="L85" s="43">
        <v>0</v>
      </c>
      <c r="M85" s="43">
        <v>1</v>
      </c>
      <c r="N85" s="77">
        <v>0.1</v>
      </c>
      <c r="O85" s="77">
        <v>9.5562926172322565E-2</v>
      </c>
      <c r="P85" s="77">
        <v>9.5562926172322565E-2</v>
      </c>
      <c r="Q85" s="102">
        <f t="shared" si="8"/>
        <v>55</v>
      </c>
      <c r="R85" s="58">
        <f t="shared" si="9"/>
        <v>0</v>
      </c>
      <c r="S85" s="58">
        <f t="shared" si="10"/>
        <v>1</v>
      </c>
      <c r="T85" s="58" t="str">
        <f t="shared" si="11"/>
        <v>ELIGIBLE</v>
      </c>
      <c r="U85" s="78">
        <f t="shared" si="12"/>
        <v>9.5562926172322565E-2</v>
      </c>
      <c r="V85" s="78">
        <f t="shared" si="13"/>
        <v>0</v>
      </c>
      <c r="W85" s="78">
        <f t="shared" si="14"/>
        <v>0.72559350962628943</v>
      </c>
      <c r="X85" s="73" t="str">
        <f t="shared" si="15"/>
        <v>HUMAN APPROVAL</v>
      </c>
    </row>
    <row r="86" spans="1:24">
      <c r="A86" s="42" t="s">
        <v>459</v>
      </c>
      <c r="B86" s="43" t="s">
        <v>276</v>
      </c>
      <c r="C86" s="43" t="s">
        <v>278</v>
      </c>
      <c r="D86" s="43" t="s">
        <v>343</v>
      </c>
      <c r="E86" s="43" t="s">
        <v>350</v>
      </c>
      <c r="F86" s="53">
        <v>0.90083444668152202</v>
      </c>
      <c r="G86" s="53">
        <v>0.86962640502190769</v>
      </c>
      <c r="H86" s="43">
        <v>1</v>
      </c>
      <c r="I86" s="53">
        <v>0.42934326923076921</v>
      </c>
      <c r="J86" s="43" t="s">
        <v>1200</v>
      </c>
      <c r="K86" s="99">
        <v>205</v>
      </c>
      <c r="L86" s="43">
        <v>1</v>
      </c>
      <c r="M86" s="43">
        <v>2</v>
      </c>
      <c r="N86" s="77">
        <v>0.25</v>
      </c>
      <c r="O86" s="77">
        <v>0.31142327179278684</v>
      </c>
      <c r="P86" s="77">
        <v>0.31142327179278684</v>
      </c>
      <c r="Q86" s="102">
        <f t="shared" si="8"/>
        <v>205</v>
      </c>
      <c r="R86" s="58">
        <f t="shared" si="9"/>
        <v>1</v>
      </c>
      <c r="S86" s="58">
        <f t="shared" si="10"/>
        <v>2</v>
      </c>
      <c r="T86" s="58" t="str">
        <f t="shared" si="11"/>
        <v>ELIGIBLE</v>
      </c>
      <c r="U86" s="78">
        <f t="shared" si="12"/>
        <v>0.31142327179278684</v>
      </c>
      <c r="V86" s="78">
        <f t="shared" si="13"/>
        <v>0</v>
      </c>
      <c r="W86" s="78">
        <f t="shared" si="14"/>
        <v>0.85689386050942795</v>
      </c>
      <c r="X86" s="73" t="str">
        <f t="shared" si="15"/>
        <v>HUMAN APPROVAL</v>
      </c>
    </row>
    <row r="87" spans="1:24">
      <c r="A87" s="42" t="s">
        <v>599</v>
      </c>
      <c r="B87" s="43" t="s">
        <v>298</v>
      </c>
      <c r="C87" s="43" t="s">
        <v>299</v>
      </c>
      <c r="D87" s="43" t="s">
        <v>343</v>
      </c>
      <c r="E87" s="43" t="s">
        <v>344</v>
      </c>
      <c r="F87" s="53">
        <v>0.90060405105855634</v>
      </c>
      <c r="G87" s="53">
        <v>0.54823019943404561</v>
      </c>
      <c r="H87" s="43">
        <v>1</v>
      </c>
      <c r="I87" s="53">
        <v>0.49932980769230773</v>
      </c>
      <c r="J87" s="43" t="s">
        <v>1202</v>
      </c>
      <c r="K87" s="99">
        <v>55</v>
      </c>
      <c r="L87" s="43">
        <v>0</v>
      </c>
      <c r="M87" s="43">
        <v>1</v>
      </c>
      <c r="N87" s="77">
        <v>0.1</v>
      </c>
      <c r="O87" s="77">
        <v>9.7623435673720255E-2</v>
      </c>
      <c r="P87" s="77">
        <v>9.7623435673720255E-2</v>
      </c>
      <c r="Q87" s="102">
        <f t="shared" si="8"/>
        <v>55</v>
      </c>
      <c r="R87" s="58">
        <f t="shared" si="9"/>
        <v>0</v>
      </c>
      <c r="S87" s="58">
        <f t="shared" si="10"/>
        <v>1</v>
      </c>
      <c r="T87" s="58" t="str">
        <f t="shared" si="11"/>
        <v>ELIGIBLE</v>
      </c>
      <c r="U87" s="78">
        <f t="shared" si="12"/>
        <v>9.7623435673720255E-2</v>
      </c>
      <c r="V87" s="78">
        <f t="shared" si="13"/>
        <v>0</v>
      </c>
      <c r="W87" s="78">
        <f t="shared" si="14"/>
        <v>0.7372798171148911</v>
      </c>
      <c r="X87" s="73" t="str">
        <f t="shared" si="15"/>
        <v>HUMAN APPROVAL</v>
      </c>
    </row>
    <row r="88" spans="1:24">
      <c r="A88" s="42" t="s">
        <v>697</v>
      </c>
      <c r="B88" s="43" t="s">
        <v>276</v>
      </c>
      <c r="C88" s="43" t="s">
        <v>278</v>
      </c>
      <c r="D88" s="43" t="s">
        <v>353</v>
      </c>
      <c r="E88" s="43" t="s">
        <v>347</v>
      </c>
      <c r="F88" s="53">
        <v>0.90014707728689192</v>
      </c>
      <c r="G88" s="53">
        <v>0.20839016684529962</v>
      </c>
      <c r="H88" s="43">
        <v>1</v>
      </c>
      <c r="I88" s="53">
        <v>0.46689615384615385</v>
      </c>
      <c r="J88" s="43" t="s">
        <v>1202</v>
      </c>
      <c r="K88" s="99">
        <v>55</v>
      </c>
      <c r="L88" s="43">
        <v>0</v>
      </c>
      <c r="M88" s="43">
        <v>1</v>
      </c>
      <c r="N88" s="77">
        <v>0.1</v>
      </c>
      <c r="O88" s="77">
        <v>7.2375008412822003E-2</v>
      </c>
      <c r="P88" s="77">
        <v>7.2375008412822003E-2</v>
      </c>
      <c r="Q88" s="102">
        <f t="shared" si="8"/>
        <v>55</v>
      </c>
      <c r="R88" s="58">
        <f t="shared" si="9"/>
        <v>0</v>
      </c>
      <c r="S88" s="58">
        <f t="shared" si="10"/>
        <v>1</v>
      </c>
      <c r="T88" s="58" t="str">
        <f t="shared" si="11"/>
        <v>ELIGIBLE</v>
      </c>
      <c r="U88" s="78">
        <f t="shared" si="12"/>
        <v>7.2375008412822003E-2</v>
      </c>
      <c r="V88" s="78">
        <f t="shared" si="13"/>
        <v>0</v>
      </c>
      <c r="W88" s="78">
        <f t="shared" si="14"/>
        <v>0.62132783551903004</v>
      </c>
      <c r="X88" s="73" t="str">
        <f t="shared" si="15"/>
        <v>HUMAN APPROVAL</v>
      </c>
    </row>
    <row r="89" spans="1:24">
      <c r="A89" s="42" t="s">
        <v>774</v>
      </c>
      <c r="B89" s="43" t="s">
        <v>286</v>
      </c>
      <c r="C89" s="43" t="s">
        <v>291</v>
      </c>
      <c r="D89" s="43" t="s">
        <v>343</v>
      </c>
      <c r="E89" s="43" t="s">
        <v>350</v>
      </c>
      <c r="F89" s="53">
        <v>0.90006969622178545</v>
      </c>
      <c r="G89" s="53">
        <v>0.6836994076361429</v>
      </c>
      <c r="H89" s="43">
        <v>1</v>
      </c>
      <c r="I89" s="53">
        <v>8.9476923076923079E-2</v>
      </c>
      <c r="J89" s="43" t="s">
        <v>1200</v>
      </c>
      <c r="K89" s="99">
        <v>205</v>
      </c>
      <c r="L89" s="43">
        <v>1</v>
      </c>
      <c r="M89" s="43">
        <v>2</v>
      </c>
      <c r="N89" s="77">
        <v>0.25</v>
      </c>
      <c r="O89" s="77">
        <v>0.301326614117569</v>
      </c>
      <c r="P89" s="77">
        <v>0.301326614117569</v>
      </c>
      <c r="Q89" s="102">
        <f t="shared" si="8"/>
        <v>205</v>
      </c>
      <c r="R89" s="58">
        <f t="shared" si="9"/>
        <v>1</v>
      </c>
      <c r="S89" s="58">
        <f t="shared" si="10"/>
        <v>2</v>
      </c>
      <c r="T89" s="58" t="str">
        <f t="shared" si="11"/>
        <v>ELIGIBLE</v>
      </c>
      <c r="U89" s="78">
        <f t="shared" si="12"/>
        <v>0.301326614117569</v>
      </c>
      <c r="V89" s="78">
        <f t="shared" si="13"/>
        <v>0</v>
      </c>
      <c r="W89" s="78">
        <f t="shared" si="14"/>
        <v>0.8253854332869397</v>
      </c>
      <c r="X89" s="73" t="str">
        <f t="shared" si="15"/>
        <v>HUMAN APPROVAL</v>
      </c>
    </row>
    <row r="90" spans="1:24">
      <c r="A90" s="42" t="s">
        <v>1056</v>
      </c>
      <c r="B90" s="43" t="s">
        <v>298</v>
      </c>
      <c r="C90" s="43" t="s">
        <v>299</v>
      </c>
      <c r="D90" s="43" t="s">
        <v>349</v>
      </c>
      <c r="E90" s="43" t="s">
        <v>344</v>
      </c>
      <c r="F90" s="53">
        <v>0.89919903497897191</v>
      </c>
      <c r="G90" s="53">
        <v>0.37866543240536399</v>
      </c>
      <c r="H90" s="43">
        <v>1</v>
      </c>
      <c r="I90" s="53">
        <v>0.42129615384615382</v>
      </c>
      <c r="J90" s="43" t="s">
        <v>1202</v>
      </c>
      <c r="K90" s="99">
        <v>55</v>
      </c>
      <c r="L90" s="43">
        <v>0</v>
      </c>
      <c r="M90" s="43">
        <v>1</v>
      </c>
      <c r="N90" s="77">
        <v>0.1</v>
      </c>
      <c r="O90" s="77">
        <v>8.650064690429321E-2</v>
      </c>
      <c r="P90" s="77">
        <v>8.650064690429321E-2</v>
      </c>
      <c r="Q90" s="102">
        <f t="shared" si="8"/>
        <v>55</v>
      </c>
      <c r="R90" s="58">
        <f t="shared" si="9"/>
        <v>0</v>
      </c>
      <c r="S90" s="58">
        <f t="shared" si="10"/>
        <v>1</v>
      </c>
      <c r="T90" s="58" t="str">
        <f t="shared" si="11"/>
        <v>ELIGIBLE</v>
      </c>
      <c r="U90" s="78">
        <f t="shared" si="12"/>
        <v>8.650064690429321E-2</v>
      </c>
      <c r="V90" s="78">
        <f t="shared" si="13"/>
        <v>0</v>
      </c>
      <c r="W90" s="78">
        <f t="shared" si="14"/>
        <v>0.6849627551956966</v>
      </c>
      <c r="X90" s="73" t="str">
        <f t="shared" si="15"/>
        <v>HUMAN APPROVAL</v>
      </c>
    </row>
    <row r="91" spans="1:24">
      <c r="A91" s="42" t="s">
        <v>607</v>
      </c>
      <c r="B91" s="43" t="s">
        <v>244</v>
      </c>
      <c r="C91" s="43" t="s">
        <v>260</v>
      </c>
      <c r="D91" s="43" t="s">
        <v>349</v>
      </c>
      <c r="E91" s="43" t="s">
        <v>344</v>
      </c>
      <c r="F91" s="53">
        <v>0.89862527779711177</v>
      </c>
      <c r="G91" s="53">
        <v>0.6298153093459965</v>
      </c>
      <c r="H91" s="43">
        <v>0</v>
      </c>
      <c r="I91" s="53">
        <v>0.32951153846153847</v>
      </c>
      <c r="J91" s="43" t="s">
        <v>1197</v>
      </c>
      <c r="K91" s="99">
        <v>175</v>
      </c>
      <c r="L91" s="43">
        <v>1</v>
      </c>
      <c r="M91" s="43">
        <v>1</v>
      </c>
      <c r="N91" s="77">
        <v>0.18</v>
      </c>
      <c r="O91" s="77">
        <v>0.19567501761187001</v>
      </c>
      <c r="P91" s="77">
        <v>0.19567501761187001</v>
      </c>
      <c r="Q91" s="102">
        <f t="shared" si="8"/>
        <v>175</v>
      </c>
      <c r="R91" s="58">
        <f t="shared" si="9"/>
        <v>1</v>
      </c>
      <c r="S91" s="58">
        <f t="shared" si="10"/>
        <v>1</v>
      </c>
      <c r="T91" s="58" t="str">
        <f t="shared" si="11"/>
        <v>ELIGIBLE</v>
      </c>
      <c r="U91" s="78">
        <f t="shared" si="12"/>
        <v>0.19567501761187001</v>
      </c>
      <c r="V91" s="78">
        <f t="shared" si="13"/>
        <v>0</v>
      </c>
      <c r="W91" s="78">
        <f t="shared" si="14"/>
        <v>0.78172810721335639</v>
      </c>
      <c r="X91" s="73" t="str">
        <f t="shared" si="15"/>
        <v>HUMAN APPROVAL</v>
      </c>
    </row>
    <row r="92" spans="1:24">
      <c r="A92" s="42" t="s">
        <v>1003</v>
      </c>
      <c r="B92" s="43" t="s">
        <v>286</v>
      </c>
      <c r="C92" s="43" t="s">
        <v>285</v>
      </c>
      <c r="D92" s="43" t="s">
        <v>353</v>
      </c>
      <c r="E92" s="43" t="s">
        <v>347</v>
      </c>
      <c r="F92" s="53">
        <v>0.89847987125866224</v>
      </c>
      <c r="G92" s="53">
        <v>0.33966125252488799</v>
      </c>
      <c r="H92" s="43">
        <v>1</v>
      </c>
      <c r="I92" s="53">
        <v>0.15314807692307691</v>
      </c>
      <c r="J92" s="43" t="s">
        <v>1202</v>
      </c>
      <c r="K92" s="99">
        <v>55</v>
      </c>
      <c r="L92" s="43">
        <v>0</v>
      </c>
      <c r="M92" s="43">
        <v>1</v>
      </c>
      <c r="N92" s="77">
        <v>0.1</v>
      </c>
      <c r="O92" s="77">
        <v>8.9670532248949775E-2</v>
      </c>
      <c r="P92" s="77">
        <v>8.9670532248949775E-2</v>
      </c>
      <c r="Q92" s="102">
        <f t="shared" si="8"/>
        <v>55</v>
      </c>
      <c r="R92" s="58">
        <f t="shared" si="9"/>
        <v>0</v>
      </c>
      <c r="S92" s="58">
        <f t="shared" si="10"/>
        <v>1</v>
      </c>
      <c r="T92" s="58" t="str">
        <f t="shared" si="11"/>
        <v>ELIGIBLE</v>
      </c>
      <c r="U92" s="78">
        <f t="shared" si="12"/>
        <v>8.9670532248949775E-2</v>
      </c>
      <c r="V92" s="78">
        <f t="shared" si="13"/>
        <v>0</v>
      </c>
      <c r="W92" s="78">
        <f t="shared" si="14"/>
        <v>0.69773055988366739</v>
      </c>
      <c r="X92" s="73" t="str">
        <f t="shared" si="15"/>
        <v>HUMAN APPROVAL</v>
      </c>
    </row>
    <row r="93" spans="1:24">
      <c r="A93" s="42" t="s">
        <v>874</v>
      </c>
      <c r="B93" s="43" t="s">
        <v>312</v>
      </c>
      <c r="C93" s="43" t="s">
        <v>311</v>
      </c>
      <c r="D93" s="43" t="s">
        <v>349</v>
      </c>
      <c r="E93" s="43" t="s">
        <v>350</v>
      </c>
      <c r="F93" s="53">
        <v>0.89845549580156736</v>
      </c>
      <c r="G93" s="53">
        <v>0.72211694755559586</v>
      </c>
      <c r="H93" s="43">
        <v>1</v>
      </c>
      <c r="I93" s="53">
        <v>0.40392500000000003</v>
      </c>
      <c r="J93" s="43" t="s">
        <v>1200</v>
      </c>
      <c r="K93" s="99">
        <v>205</v>
      </c>
      <c r="L93" s="43">
        <v>1</v>
      </c>
      <c r="M93" s="43">
        <v>2</v>
      </c>
      <c r="N93" s="77">
        <v>0.25</v>
      </c>
      <c r="O93" s="77">
        <v>0.28425273251992378</v>
      </c>
      <c r="P93" s="77">
        <v>0.28425273251992378</v>
      </c>
      <c r="Q93" s="102">
        <f t="shared" si="8"/>
        <v>205</v>
      </c>
      <c r="R93" s="58">
        <f t="shared" si="9"/>
        <v>1</v>
      </c>
      <c r="S93" s="58">
        <f t="shared" si="10"/>
        <v>2</v>
      </c>
      <c r="T93" s="58" t="str">
        <f t="shared" si="11"/>
        <v>ELIGIBLE</v>
      </c>
      <c r="U93" s="78">
        <f t="shared" si="12"/>
        <v>0.28425273251992378</v>
      </c>
      <c r="V93" s="78">
        <f t="shared" si="13"/>
        <v>0</v>
      </c>
      <c r="W93" s="78">
        <f t="shared" si="14"/>
        <v>0.80649895433532071</v>
      </c>
      <c r="X93" s="73" t="str">
        <f t="shared" si="15"/>
        <v>HUMAN APPROVAL</v>
      </c>
    </row>
    <row r="94" spans="1:24">
      <c r="A94" s="42" t="s">
        <v>558</v>
      </c>
      <c r="B94" s="43" t="s">
        <v>286</v>
      </c>
      <c r="C94" s="43" t="s">
        <v>292</v>
      </c>
      <c r="D94" s="43" t="s">
        <v>349</v>
      </c>
      <c r="E94" s="43" t="s">
        <v>344</v>
      </c>
      <c r="F94" s="53">
        <v>0.89708000224440132</v>
      </c>
      <c r="G94" s="53">
        <v>0.3951833692862961</v>
      </c>
      <c r="H94" s="43">
        <v>0</v>
      </c>
      <c r="I94" s="53">
        <v>0.33355096153846159</v>
      </c>
      <c r="J94" s="43" t="s">
        <v>1202</v>
      </c>
      <c r="K94" s="99">
        <v>55</v>
      </c>
      <c r="L94" s="43">
        <v>0</v>
      </c>
      <c r="M94" s="43">
        <v>1</v>
      </c>
      <c r="N94" s="77">
        <v>0.1</v>
      </c>
      <c r="O94" s="77">
        <v>8.9789982801023696E-2</v>
      </c>
      <c r="P94" s="77">
        <v>8.9789982801023696E-2</v>
      </c>
      <c r="Q94" s="102">
        <f t="shared" si="8"/>
        <v>55</v>
      </c>
      <c r="R94" s="58">
        <f t="shared" si="9"/>
        <v>0</v>
      </c>
      <c r="S94" s="58">
        <f t="shared" si="10"/>
        <v>1</v>
      </c>
      <c r="T94" s="58" t="str">
        <f t="shared" si="11"/>
        <v>ELIGIBLE</v>
      </c>
      <c r="U94" s="78">
        <f t="shared" si="12"/>
        <v>8.9789982801023696E-2</v>
      </c>
      <c r="V94" s="78">
        <f t="shared" si="13"/>
        <v>0</v>
      </c>
      <c r="W94" s="78">
        <f t="shared" si="14"/>
        <v>0.69835308433077825</v>
      </c>
      <c r="X94" s="73" t="str">
        <f t="shared" si="15"/>
        <v>HUMAN APPROVAL</v>
      </c>
    </row>
    <row r="95" spans="1:24">
      <c r="A95" s="42" t="s">
        <v>1058</v>
      </c>
      <c r="B95" s="43" t="s">
        <v>244</v>
      </c>
      <c r="C95" s="43" t="s">
        <v>243</v>
      </c>
      <c r="D95" s="43" t="s">
        <v>343</v>
      </c>
      <c r="E95" s="43" t="s">
        <v>344</v>
      </c>
      <c r="F95" s="53">
        <v>0.89680855948056437</v>
      </c>
      <c r="G95" s="53">
        <v>0.60567630885034052</v>
      </c>
      <c r="H95" s="43">
        <v>1</v>
      </c>
      <c r="I95" s="53">
        <v>0.48048557692307692</v>
      </c>
      <c r="J95" s="43" t="s">
        <v>1200</v>
      </c>
      <c r="K95" s="99">
        <v>205</v>
      </c>
      <c r="L95" s="43">
        <v>1</v>
      </c>
      <c r="M95" s="43">
        <v>2</v>
      </c>
      <c r="N95" s="77">
        <v>0.25</v>
      </c>
      <c r="O95" s="77">
        <v>0.25561658346546084</v>
      </c>
      <c r="P95" s="77">
        <v>0.25561658346546084</v>
      </c>
      <c r="Q95" s="102">
        <f t="shared" si="8"/>
        <v>205</v>
      </c>
      <c r="R95" s="58">
        <f t="shared" si="9"/>
        <v>1</v>
      </c>
      <c r="S95" s="58">
        <f t="shared" si="10"/>
        <v>2</v>
      </c>
      <c r="T95" s="58" t="str">
        <f t="shared" si="11"/>
        <v>ELIGIBLE</v>
      </c>
      <c r="U95" s="78">
        <f t="shared" si="12"/>
        <v>0.25561658346546084</v>
      </c>
      <c r="V95" s="78">
        <f t="shared" si="13"/>
        <v>0</v>
      </c>
      <c r="W95" s="78">
        <f t="shared" si="14"/>
        <v>0.75718285811962194</v>
      </c>
      <c r="X95" s="73" t="str">
        <f t="shared" si="15"/>
        <v>HUMAN APPROVAL</v>
      </c>
    </row>
    <row r="96" spans="1:24">
      <c r="A96" s="42" t="s">
        <v>611</v>
      </c>
      <c r="B96" s="43" t="s">
        <v>308</v>
      </c>
      <c r="C96" s="43" t="s">
        <v>309</v>
      </c>
      <c r="D96" s="43" t="s">
        <v>353</v>
      </c>
      <c r="E96" s="43" t="s">
        <v>350</v>
      </c>
      <c r="F96" s="53">
        <v>0.89658102001583384</v>
      </c>
      <c r="G96" s="53">
        <v>0.6586078007148416</v>
      </c>
      <c r="H96" s="43">
        <v>1</v>
      </c>
      <c r="I96" s="53">
        <v>0.43675576923076925</v>
      </c>
      <c r="J96" s="43" t="s">
        <v>1200</v>
      </c>
      <c r="K96" s="99">
        <v>205</v>
      </c>
      <c r="L96" s="43">
        <v>1</v>
      </c>
      <c r="M96" s="43">
        <v>2</v>
      </c>
      <c r="N96" s="77">
        <v>0.25</v>
      </c>
      <c r="O96" s="77">
        <v>0.26897515397073202</v>
      </c>
      <c r="P96" s="77">
        <v>0.26897515397073202</v>
      </c>
      <c r="Q96" s="102">
        <f t="shared" si="8"/>
        <v>205</v>
      </c>
      <c r="R96" s="58">
        <f t="shared" si="9"/>
        <v>1</v>
      </c>
      <c r="S96" s="58">
        <f t="shared" si="10"/>
        <v>2</v>
      </c>
      <c r="T96" s="58" t="str">
        <f t="shared" si="11"/>
        <v>ELIGIBLE</v>
      </c>
      <c r="U96" s="78">
        <f t="shared" si="12"/>
        <v>0.26897515397073202</v>
      </c>
      <c r="V96" s="78">
        <f t="shared" si="13"/>
        <v>0</v>
      </c>
      <c r="W96" s="78">
        <f t="shared" si="14"/>
        <v>0.77995671433582625</v>
      </c>
      <c r="X96" s="73" t="str">
        <f t="shared" si="15"/>
        <v>HUMAN APPROVAL</v>
      </c>
    </row>
    <row r="97" spans="1:24">
      <c r="A97" s="42" t="s">
        <v>547</v>
      </c>
      <c r="B97" s="43" t="s">
        <v>312</v>
      </c>
      <c r="C97" s="43" t="s">
        <v>314</v>
      </c>
      <c r="D97" s="43" t="s">
        <v>346</v>
      </c>
      <c r="E97" s="43" t="s">
        <v>350</v>
      </c>
      <c r="F97" s="53">
        <v>0.89605031900957499</v>
      </c>
      <c r="G97" s="53">
        <v>0.60411968277170203</v>
      </c>
      <c r="H97" s="43">
        <v>0</v>
      </c>
      <c r="I97" s="53">
        <v>0.42157115384615385</v>
      </c>
      <c r="J97" s="43" t="s">
        <v>1202</v>
      </c>
      <c r="K97" s="99">
        <v>55</v>
      </c>
      <c r="L97" s="43">
        <v>0</v>
      </c>
      <c r="M97" s="43">
        <v>1</v>
      </c>
      <c r="N97" s="77">
        <v>0.1</v>
      </c>
      <c r="O97" s="77">
        <v>0.10377608511194485</v>
      </c>
      <c r="P97" s="77">
        <v>0.10377608511194485</v>
      </c>
      <c r="Q97" s="102">
        <f t="shared" si="8"/>
        <v>55</v>
      </c>
      <c r="R97" s="58">
        <f t="shared" si="9"/>
        <v>0</v>
      </c>
      <c r="S97" s="58">
        <f t="shared" si="10"/>
        <v>1</v>
      </c>
      <c r="T97" s="58" t="str">
        <f t="shared" si="11"/>
        <v>ELIGIBLE</v>
      </c>
      <c r="U97" s="78">
        <f t="shared" si="12"/>
        <v>0.10377608511194485</v>
      </c>
      <c r="V97" s="78">
        <f t="shared" si="13"/>
        <v>0</v>
      </c>
      <c r="W97" s="78">
        <f t="shared" si="14"/>
        <v>0.76211244904074671</v>
      </c>
      <c r="X97" s="73" t="str">
        <f t="shared" si="15"/>
        <v>HUMAN APPROVAL</v>
      </c>
    </row>
    <row r="98" spans="1:24">
      <c r="A98" s="42" t="s">
        <v>925</v>
      </c>
      <c r="B98" s="43" t="s">
        <v>266</v>
      </c>
      <c r="C98" s="43" t="s">
        <v>265</v>
      </c>
      <c r="D98" s="43" t="s">
        <v>346</v>
      </c>
      <c r="E98" s="43" t="s">
        <v>344</v>
      </c>
      <c r="F98" s="53">
        <v>0.89566426657809683</v>
      </c>
      <c r="G98" s="53">
        <v>0.53335636108922257</v>
      </c>
      <c r="H98" s="43">
        <v>1</v>
      </c>
      <c r="I98" s="53">
        <v>0.44077788461538459</v>
      </c>
      <c r="J98" s="43" t="s">
        <v>1202</v>
      </c>
      <c r="K98" s="99">
        <v>55</v>
      </c>
      <c r="L98" s="43">
        <v>0</v>
      </c>
      <c r="M98" s="43">
        <v>1</v>
      </c>
      <c r="N98" s="77">
        <v>0.1</v>
      </c>
      <c r="O98" s="77">
        <v>9.7728490388397787E-2</v>
      </c>
      <c r="P98" s="77">
        <v>9.7728490388397787E-2</v>
      </c>
      <c r="Q98" s="102">
        <f t="shared" si="8"/>
        <v>55</v>
      </c>
      <c r="R98" s="58">
        <f t="shared" si="9"/>
        <v>0</v>
      </c>
      <c r="S98" s="58">
        <f t="shared" si="10"/>
        <v>1</v>
      </c>
      <c r="T98" s="58" t="str">
        <f t="shared" si="11"/>
        <v>ELIGIBLE</v>
      </c>
      <c r="U98" s="78">
        <f t="shared" si="12"/>
        <v>9.7728490388397787E-2</v>
      </c>
      <c r="V98" s="78">
        <f t="shared" si="13"/>
        <v>0</v>
      </c>
      <c r="W98" s="78">
        <f t="shared" si="14"/>
        <v>0.73521228453764276</v>
      </c>
      <c r="X98" s="73" t="str">
        <f t="shared" si="15"/>
        <v>HUMAN APPROVAL</v>
      </c>
    </row>
    <row r="99" spans="1:24">
      <c r="A99" s="42" t="s">
        <v>634</v>
      </c>
      <c r="B99" s="43" t="s">
        <v>286</v>
      </c>
      <c r="C99" s="43" t="s">
        <v>292</v>
      </c>
      <c r="D99" s="43" t="s">
        <v>346</v>
      </c>
      <c r="E99" s="43" t="s">
        <v>347</v>
      </c>
      <c r="F99" s="53">
        <v>0.89450815351618473</v>
      </c>
      <c r="G99" s="53">
        <v>0.29913784721559955</v>
      </c>
      <c r="H99" s="43">
        <v>1</v>
      </c>
      <c r="I99" s="53">
        <v>0.38531153846153848</v>
      </c>
      <c r="J99" s="43" t="s">
        <v>1202</v>
      </c>
      <c r="K99" s="99">
        <v>55</v>
      </c>
      <c r="L99" s="43">
        <v>0</v>
      </c>
      <c r="M99" s="43">
        <v>1</v>
      </c>
      <c r="N99" s="77">
        <v>0.1</v>
      </c>
      <c r="O99" s="77">
        <v>8.0826472698060522E-2</v>
      </c>
      <c r="P99" s="77">
        <v>8.0826472698060522E-2</v>
      </c>
      <c r="Q99" s="102">
        <f t="shared" si="8"/>
        <v>55</v>
      </c>
      <c r="R99" s="58">
        <f t="shared" si="9"/>
        <v>0</v>
      </c>
      <c r="S99" s="58">
        <f t="shared" si="10"/>
        <v>1</v>
      </c>
      <c r="T99" s="58" t="str">
        <f t="shared" si="11"/>
        <v>ELIGIBLE</v>
      </c>
      <c r="U99" s="78">
        <f t="shared" si="12"/>
        <v>8.0826472698060522E-2</v>
      </c>
      <c r="V99" s="78">
        <f t="shared" si="13"/>
        <v>0</v>
      </c>
      <c r="W99" s="78">
        <f t="shared" si="14"/>
        <v>0.65814657711320768</v>
      </c>
      <c r="X99" s="73" t="str">
        <f t="shared" si="15"/>
        <v>HUMAN APPROVAL</v>
      </c>
    </row>
    <row r="100" spans="1:24">
      <c r="A100" s="42" t="s">
        <v>724</v>
      </c>
      <c r="B100" s="43" t="s">
        <v>308</v>
      </c>
      <c r="C100" s="43" t="s">
        <v>307</v>
      </c>
      <c r="D100" s="43" t="s">
        <v>346</v>
      </c>
      <c r="E100" s="43" t="s">
        <v>350</v>
      </c>
      <c r="F100" s="53">
        <v>0.89292451552096341</v>
      </c>
      <c r="G100" s="53">
        <v>0.75349527647297687</v>
      </c>
      <c r="H100" s="43">
        <v>1</v>
      </c>
      <c r="I100" s="53">
        <v>0.40737211538461537</v>
      </c>
      <c r="J100" s="43" t="s">
        <v>1200</v>
      </c>
      <c r="K100" s="99">
        <v>205</v>
      </c>
      <c r="L100" s="43">
        <v>1</v>
      </c>
      <c r="M100" s="43">
        <v>2</v>
      </c>
      <c r="N100" s="77">
        <v>0.25</v>
      </c>
      <c r="O100" s="77">
        <v>0.28885623394883803</v>
      </c>
      <c r="P100" s="77">
        <v>0.28885623394883803</v>
      </c>
      <c r="Q100" s="102">
        <f t="shared" si="8"/>
        <v>205</v>
      </c>
      <c r="R100" s="58">
        <f t="shared" si="9"/>
        <v>1</v>
      </c>
      <c r="S100" s="58">
        <f t="shared" si="10"/>
        <v>2</v>
      </c>
      <c r="T100" s="58" t="str">
        <f t="shared" si="11"/>
        <v>ELIGIBLE</v>
      </c>
      <c r="U100" s="78">
        <f t="shared" si="12"/>
        <v>0.28885623394883803</v>
      </c>
      <c r="V100" s="78">
        <f t="shared" si="13"/>
        <v>0</v>
      </c>
      <c r="W100" s="78">
        <f t="shared" si="14"/>
        <v>0.81409461876361022</v>
      </c>
      <c r="X100" s="73" t="str">
        <f t="shared" si="15"/>
        <v>HUMAN APPROVAL</v>
      </c>
    </row>
    <row r="101" spans="1:24">
      <c r="A101" s="42" t="s">
        <v>1041</v>
      </c>
      <c r="B101" s="43" t="s">
        <v>244</v>
      </c>
      <c r="C101" s="43" t="s">
        <v>259</v>
      </c>
      <c r="D101" s="43" t="s">
        <v>349</v>
      </c>
      <c r="E101" s="43" t="s">
        <v>347</v>
      </c>
      <c r="F101" s="53">
        <v>0.89291615778447508</v>
      </c>
      <c r="G101" s="53">
        <v>0.5040963738155263</v>
      </c>
      <c r="H101" s="43">
        <v>1</v>
      </c>
      <c r="I101" s="53">
        <v>0.30034807692307691</v>
      </c>
      <c r="J101" s="43" t="s">
        <v>1202</v>
      </c>
      <c r="K101" s="99">
        <v>55</v>
      </c>
      <c r="L101" s="43">
        <v>0</v>
      </c>
      <c r="M101" s="43">
        <v>1</v>
      </c>
      <c r="N101" s="77">
        <v>0.1</v>
      </c>
      <c r="O101" s="77">
        <v>9.9025527055230947E-2</v>
      </c>
      <c r="P101" s="77">
        <v>9.9025527055230947E-2</v>
      </c>
      <c r="Q101" s="102">
        <f t="shared" si="8"/>
        <v>55</v>
      </c>
      <c r="R101" s="58">
        <f t="shared" si="9"/>
        <v>0</v>
      </c>
      <c r="S101" s="58">
        <f t="shared" si="10"/>
        <v>1</v>
      </c>
      <c r="T101" s="58" t="str">
        <f t="shared" si="11"/>
        <v>ELIGIBLE</v>
      </c>
      <c r="U101" s="78">
        <f t="shared" si="12"/>
        <v>9.9025527055230947E-2</v>
      </c>
      <c r="V101" s="78">
        <f t="shared" si="13"/>
        <v>0</v>
      </c>
      <c r="W101" s="78">
        <f t="shared" si="14"/>
        <v>0.73750280992458783</v>
      </c>
      <c r="X101" s="73" t="str">
        <f t="shared" si="15"/>
        <v>HUMAN APPROVAL</v>
      </c>
    </row>
    <row r="102" spans="1:24">
      <c r="A102" s="42" t="s">
        <v>384</v>
      </c>
      <c r="B102" s="43" t="s">
        <v>298</v>
      </c>
      <c r="C102" s="43" t="s">
        <v>300</v>
      </c>
      <c r="D102" s="43" t="s">
        <v>349</v>
      </c>
      <c r="E102" s="43" t="s">
        <v>344</v>
      </c>
      <c r="F102" s="53">
        <v>0.89171751617211248</v>
      </c>
      <c r="G102" s="53">
        <v>0.55340844383796073</v>
      </c>
      <c r="H102" s="43">
        <v>1</v>
      </c>
      <c r="I102" s="53">
        <v>0.45257115384615382</v>
      </c>
      <c r="J102" s="43" t="s">
        <v>1202</v>
      </c>
      <c r="K102" s="99">
        <v>55</v>
      </c>
      <c r="L102" s="43">
        <v>0</v>
      </c>
      <c r="M102" s="43">
        <v>1</v>
      </c>
      <c r="N102" s="77">
        <v>0.1</v>
      </c>
      <c r="O102" s="77">
        <v>9.864260799081534E-2</v>
      </c>
      <c r="P102" s="77">
        <v>9.864260799081534E-2</v>
      </c>
      <c r="Q102" s="102">
        <f t="shared" si="8"/>
        <v>55</v>
      </c>
      <c r="R102" s="58">
        <f t="shared" si="9"/>
        <v>0</v>
      </c>
      <c r="S102" s="58">
        <f t="shared" si="10"/>
        <v>1</v>
      </c>
      <c r="T102" s="58" t="str">
        <f t="shared" si="11"/>
        <v>ELIGIBLE</v>
      </c>
      <c r="U102" s="78">
        <f t="shared" si="12"/>
        <v>9.864260799081534E-2</v>
      </c>
      <c r="V102" s="78">
        <f t="shared" si="13"/>
        <v>0</v>
      </c>
      <c r="W102" s="78">
        <f t="shared" si="14"/>
        <v>0.73888047385333278</v>
      </c>
      <c r="X102" s="73" t="str">
        <f t="shared" si="15"/>
        <v>HUMAN APPROVAL</v>
      </c>
    </row>
    <row r="103" spans="1:24">
      <c r="A103" s="42" t="s">
        <v>761</v>
      </c>
      <c r="B103" s="43" t="s">
        <v>286</v>
      </c>
      <c r="C103" s="43" t="s">
        <v>293</v>
      </c>
      <c r="D103" s="43" t="s">
        <v>353</v>
      </c>
      <c r="E103" s="43" t="s">
        <v>344</v>
      </c>
      <c r="F103" s="53">
        <v>0.89148558058191474</v>
      </c>
      <c r="G103" s="53">
        <v>0.63074679773806208</v>
      </c>
      <c r="H103" s="43">
        <v>1</v>
      </c>
      <c r="I103" s="53">
        <v>4.9559615384615389E-2</v>
      </c>
      <c r="J103" s="43" t="s">
        <v>1200</v>
      </c>
      <c r="K103" s="99">
        <v>205</v>
      </c>
      <c r="L103" s="43">
        <v>1</v>
      </c>
      <c r="M103" s="43">
        <v>2</v>
      </c>
      <c r="N103" s="77">
        <v>0.25</v>
      </c>
      <c r="O103" s="77">
        <v>0.29107586141435637</v>
      </c>
      <c r="P103" s="77">
        <v>0.29107586141435637</v>
      </c>
      <c r="Q103" s="102">
        <f t="shared" si="8"/>
        <v>205</v>
      </c>
      <c r="R103" s="58">
        <f t="shared" si="9"/>
        <v>1</v>
      </c>
      <c r="S103" s="58">
        <f t="shared" si="10"/>
        <v>2</v>
      </c>
      <c r="T103" s="58" t="str">
        <f t="shared" si="11"/>
        <v>ELIGIBLE</v>
      </c>
      <c r="U103" s="78">
        <f t="shared" si="12"/>
        <v>0.29107586141435637</v>
      </c>
      <c r="V103" s="78">
        <f t="shared" si="13"/>
        <v>0</v>
      </c>
      <c r="W103" s="78">
        <f t="shared" si="14"/>
        <v>0.80612248698991329</v>
      </c>
      <c r="X103" s="73" t="str">
        <f t="shared" si="15"/>
        <v>HUMAN APPROVAL</v>
      </c>
    </row>
    <row r="104" spans="1:24">
      <c r="A104" s="42" t="s">
        <v>615</v>
      </c>
      <c r="B104" s="43" t="s">
        <v>276</v>
      </c>
      <c r="C104" s="43" t="s">
        <v>277</v>
      </c>
      <c r="D104" s="43" t="s">
        <v>349</v>
      </c>
      <c r="E104" s="43" t="s">
        <v>350</v>
      </c>
      <c r="F104" s="53">
        <v>0.89011208262528319</v>
      </c>
      <c r="G104" s="53">
        <v>0.72514201324357952</v>
      </c>
      <c r="H104" s="43">
        <v>1</v>
      </c>
      <c r="I104" s="53">
        <v>0.48722596153846154</v>
      </c>
      <c r="J104" s="43" t="s">
        <v>1200</v>
      </c>
      <c r="K104" s="99">
        <v>205</v>
      </c>
      <c r="L104" s="43">
        <v>1</v>
      </c>
      <c r="M104" s="43">
        <v>2</v>
      </c>
      <c r="N104" s="77">
        <v>0.25</v>
      </c>
      <c r="O104" s="77">
        <v>0.27644196499474538</v>
      </c>
      <c r="P104" s="77">
        <v>0.27644196499474538</v>
      </c>
      <c r="Q104" s="102">
        <f t="shared" si="8"/>
        <v>205</v>
      </c>
      <c r="R104" s="58">
        <f t="shared" si="9"/>
        <v>1</v>
      </c>
      <c r="S104" s="58">
        <f t="shared" si="10"/>
        <v>2</v>
      </c>
      <c r="T104" s="58" t="str">
        <f t="shared" si="11"/>
        <v>ELIGIBLE</v>
      </c>
      <c r="U104" s="78">
        <f t="shared" si="12"/>
        <v>0.27644196499474538</v>
      </c>
      <c r="V104" s="78">
        <f t="shared" si="13"/>
        <v>0</v>
      </c>
      <c r="W104" s="78">
        <f t="shared" si="14"/>
        <v>0.79463875392531247</v>
      </c>
      <c r="X104" s="73" t="str">
        <f t="shared" si="15"/>
        <v>HUMAN APPROVAL</v>
      </c>
    </row>
    <row r="105" spans="1:24">
      <c r="A105" s="42" t="s">
        <v>844</v>
      </c>
      <c r="B105" s="43" t="s">
        <v>281</v>
      </c>
      <c r="C105" s="43" t="s">
        <v>282</v>
      </c>
      <c r="D105" s="43" t="s">
        <v>369</v>
      </c>
      <c r="E105" s="43" t="s">
        <v>344</v>
      </c>
      <c r="F105" s="53">
        <v>0.88874230260490261</v>
      </c>
      <c r="G105" s="53">
        <v>0.33610894283021525</v>
      </c>
      <c r="H105" s="43">
        <v>0</v>
      </c>
      <c r="I105" s="53">
        <v>0.46584807692307695</v>
      </c>
      <c r="J105" s="43" t="s">
        <v>1202</v>
      </c>
      <c r="K105" s="99">
        <v>55</v>
      </c>
      <c r="L105" s="43">
        <v>0</v>
      </c>
      <c r="M105" s="43">
        <v>1</v>
      </c>
      <c r="N105" s="77">
        <v>0.1</v>
      </c>
      <c r="O105" s="77">
        <v>8.1487660658579361E-2</v>
      </c>
      <c r="P105" s="77">
        <v>8.1487660658579361E-2</v>
      </c>
      <c r="Q105" s="102">
        <f t="shared" si="8"/>
        <v>55</v>
      </c>
      <c r="R105" s="58">
        <f t="shared" si="9"/>
        <v>0</v>
      </c>
      <c r="S105" s="58">
        <f t="shared" si="10"/>
        <v>1</v>
      </c>
      <c r="T105" s="58" t="str">
        <f t="shared" si="11"/>
        <v>ELIGIBLE</v>
      </c>
      <c r="U105" s="78">
        <f t="shared" si="12"/>
        <v>8.1487660658579361E-2</v>
      </c>
      <c r="V105" s="78">
        <f t="shared" si="13"/>
        <v>0</v>
      </c>
      <c r="W105" s="78">
        <f t="shared" si="14"/>
        <v>0.65986158873096412</v>
      </c>
      <c r="X105" s="73" t="str">
        <f t="shared" si="15"/>
        <v>HUMAN APPROVAL</v>
      </c>
    </row>
    <row r="106" spans="1:24">
      <c r="A106" s="42" t="s">
        <v>582</v>
      </c>
      <c r="B106" s="43" t="s">
        <v>286</v>
      </c>
      <c r="C106" s="43" t="s">
        <v>285</v>
      </c>
      <c r="D106" s="43" t="s">
        <v>349</v>
      </c>
      <c r="E106" s="43" t="s">
        <v>344</v>
      </c>
      <c r="F106" s="53">
        <v>0.88820433151258116</v>
      </c>
      <c r="G106" s="53">
        <v>0.39529731412736896</v>
      </c>
      <c r="H106" s="43">
        <v>0</v>
      </c>
      <c r="I106" s="53">
        <v>0.24230961538461537</v>
      </c>
      <c r="J106" s="43" t="s">
        <v>1202</v>
      </c>
      <c r="K106" s="99">
        <v>55</v>
      </c>
      <c r="L106" s="43">
        <v>0</v>
      </c>
      <c r="M106" s="43">
        <v>1</v>
      </c>
      <c r="N106" s="77">
        <v>0.1</v>
      </c>
      <c r="O106" s="77">
        <v>9.1398530569151329E-2</v>
      </c>
      <c r="P106" s="77">
        <v>9.1398530569151329E-2</v>
      </c>
      <c r="Q106" s="102">
        <f t="shared" si="8"/>
        <v>55</v>
      </c>
      <c r="R106" s="58">
        <f t="shared" si="9"/>
        <v>0</v>
      </c>
      <c r="S106" s="58">
        <f t="shared" si="10"/>
        <v>1</v>
      </c>
      <c r="T106" s="58" t="str">
        <f t="shared" si="11"/>
        <v>ELIGIBLE</v>
      </c>
      <c r="U106" s="78">
        <f t="shared" si="12"/>
        <v>9.1398530569151329E-2</v>
      </c>
      <c r="V106" s="78">
        <f t="shared" si="13"/>
        <v>0</v>
      </c>
      <c r="W106" s="78">
        <f t="shared" si="14"/>
        <v>0.70263548073803728</v>
      </c>
      <c r="X106" s="73" t="str">
        <f t="shared" si="15"/>
        <v>HUMAN APPROVAL</v>
      </c>
    </row>
    <row r="107" spans="1:24">
      <c r="A107" s="42" t="s">
        <v>345</v>
      </c>
      <c r="B107" s="43" t="s">
        <v>303</v>
      </c>
      <c r="C107" s="43" t="s">
        <v>302</v>
      </c>
      <c r="D107" s="43" t="s">
        <v>346</v>
      </c>
      <c r="E107" s="43" t="s">
        <v>347</v>
      </c>
      <c r="F107" s="53">
        <v>0.88560983123116122</v>
      </c>
      <c r="G107" s="53">
        <v>0.32478315697848265</v>
      </c>
      <c r="H107" s="43">
        <v>1</v>
      </c>
      <c r="I107" s="53">
        <v>0.48006826923076928</v>
      </c>
      <c r="J107" s="43" t="s">
        <v>1202</v>
      </c>
      <c r="K107" s="99">
        <v>55</v>
      </c>
      <c r="L107" s="43">
        <v>0</v>
      </c>
      <c r="M107" s="43">
        <v>1</v>
      </c>
      <c r="N107" s="77">
        <v>0.1</v>
      </c>
      <c r="O107" s="77">
        <v>8.0103392282018265E-2</v>
      </c>
      <c r="P107" s="77">
        <v>8.0103392282018265E-2</v>
      </c>
      <c r="Q107" s="102">
        <f t="shared" si="8"/>
        <v>55</v>
      </c>
      <c r="R107" s="58">
        <f t="shared" si="9"/>
        <v>0</v>
      </c>
      <c r="S107" s="58">
        <f t="shared" si="10"/>
        <v>1</v>
      </c>
      <c r="T107" s="58" t="str">
        <f t="shared" si="11"/>
        <v>ELIGIBLE</v>
      </c>
      <c r="U107" s="78">
        <f t="shared" si="12"/>
        <v>8.0103392282018265E-2</v>
      </c>
      <c r="V107" s="78">
        <f t="shared" si="13"/>
        <v>0</v>
      </c>
      <c r="W107" s="78">
        <f t="shared" si="14"/>
        <v>0.65275268519653074</v>
      </c>
      <c r="X107" s="73" t="str">
        <f t="shared" si="15"/>
        <v>HUMAN APPROVAL</v>
      </c>
    </row>
    <row r="108" spans="1:24">
      <c r="A108" s="42" t="s">
        <v>598</v>
      </c>
      <c r="B108" s="43" t="s">
        <v>295</v>
      </c>
      <c r="C108" s="43" t="s">
        <v>296</v>
      </c>
      <c r="D108" s="43" t="s">
        <v>353</v>
      </c>
      <c r="E108" s="43" t="s">
        <v>347</v>
      </c>
      <c r="F108" s="53">
        <v>0.88545877115584082</v>
      </c>
      <c r="G108" s="53">
        <v>0.38128169393407818</v>
      </c>
      <c r="H108" s="43">
        <v>1</v>
      </c>
      <c r="I108" s="53">
        <v>0.45289423076923074</v>
      </c>
      <c r="J108" s="43" t="s">
        <v>1202</v>
      </c>
      <c r="K108" s="99">
        <v>55</v>
      </c>
      <c r="L108" s="43">
        <v>0</v>
      </c>
      <c r="M108" s="43">
        <v>1</v>
      </c>
      <c r="N108" s="77">
        <v>0.1</v>
      </c>
      <c r="O108" s="77">
        <v>8.5021887064545582E-2</v>
      </c>
      <c r="P108" s="77">
        <v>8.5021887064545582E-2</v>
      </c>
      <c r="Q108" s="102">
        <f t="shared" si="8"/>
        <v>55</v>
      </c>
      <c r="R108" s="58">
        <f t="shared" si="9"/>
        <v>0</v>
      </c>
      <c r="S108" s="58">
        <f t="shared" si="10"/>
        <v>1</v>
      </c>
      <c r="T108" s="58" t="str">
        <f t="shared" si="11"/>
        <v>ELIGIBLE</v>
      </c>
      <c r="U108" s="78">
        <f t="shared" si="12"/>
        <v>8.5021887064545582E-2</v>
      </c>
      <c r="V108" s="78">
        <f t="shared" si="13"/>
        <v>0</v>
      </c>
      <c r="W108" s="78">
        <f t="shared" si="14"/>
        <v>0.67516149393571667</v>
      </c>
      <c r="X108" s="73" t="str">
        <f t="shared" si="15"/>
        <v>HUMAN APPROVAL</v>
      </c>
    </row>
    <row r="109" spans="1:24">
      <c r="A109" s="42" t="s">
        <v>840</v>
      </c>
      <c r="B109" s="43" t="s">
        <v>295</v>
      </c>
      <c r="C109" s="43" t="s">
        <v>296</v>
      </c>
      <c r="D109" s="43" t="s">
        <v>353</v>
      </c>
      <c r="E109" s="43" t="s">
        <v>344</v>
      </c>
      <c r="F109" s="53">
        <v>0.8850025268199293</v>
      </c>
      <c r="G109" s="53">
        <v>0.42373924464069646</v>
      </c>
      <c r="H109" s="43">
        <v>1</v>
      </c>
      <c r="I109" s="53">
        <v>0.35092019230769228</v>
      </c>
      <c r="J109" s="43" t="s">
        <v>1202</v>
      </c>
      <c r="K109" s="99">
        <v>55</v>
      </c>
      <c r="L109" s="43">
        <v>0</v>
      </c>
      <c r="M109" s="43">
        <v>1</v>
      </c>
      <c r="N109" s="77">
        <v>0.1</v>
      </c>
      <c r="O109" s="77">
        <v>9.0765364382168187E-2</v>
      </c>
      <c r="P109" s="77">
        <v>9.0765364382168187E-2</v>
      </c>
      <c r="Q109" s="102">
        <f t="shared" si="8"/>
        <v>55</v>
      </c>
      <c r="R109" s="58">
        <f t="shared" si="9"/>
        <v>0</v>
      </c>
      <c r="S109" s="58">
        <f t="shared" si="10"/>
        <v>1</v>
      </c>
      <c r="T109" s="58" t="str">
        <f t="shared" si="11"/>
        <v>ELIGIBLE</v>
      </c>
      <c r="U109" s="78">
        <f t="shared" si="12"/>
        <v>9.0765364382168187E-2</v>
      </c>
      <c r="V109" s="78">
        <f t="shared" si="13"/>
        <v>0</v>
      </c>
      <c r="W109" s="78">
        <f t="shared" si="14"/>
        <v>0.69996810614443561</v>
      </c>
      <c r="X109" s="73" t="str">
        <f t="shared" si="15"/>
        <v>HUMAN APPROVAL</v>
      </c>
    </row>
    <row r="110" spans="1:24">
      <c r="A110" s="42" t="s">
        <v>1030</v>
      </c>
      <c r="B110" s="43" t="s">
        <v>298</v>
      </c>
      <c r="C110" s="43" t="s">
        <v>299</v>
      </c>
      <c r="D110" s="43" t="s">
        <v>346</v>
      </c>
      <c r="E110" s="43" t="s">
        <v>350</v>
      </c>
      <c r="F110" s="53">
        <v>0.88495030680365017</v>
      </c>
      <c r="G110" s="53">
        <v>0.75650872719133633</v>
      </c>
      <c r="H110" s="43">
        <v>1</v>
      </c>
      <c r="I110" s="53">
        <v>0.43040096153846152</v>
      </c>
      <c r="J110" s="43" t="s">
        <v>1200</v>
      </c>
      <c r="K110" s="99">
        <v>205</v>
      </c>
      <c r="L110" s="43">
        <v>1</v>
      </c>
      <c r="M110" s="43">
        <v>2</v>
      </c>
      <c r="N110" s="77">
        <v>0.25</v>
      </c>
      <c r="O110" s="77">
        <v>0.28579726271145717</v>
      </c>
      <c r="P110" s="77">
        <v>0.28579726271145717</v>
      </c>
      <c r="Q110" s="102">
        <f t="shared" si="8"/>
        <v>205</v>
      </c>
      <c r="R110" s="58">
        <f t="shared" si="9"/>
        <v>1</v>
      </c>
      <c r="S110" s="58">
        <f t="shared" si="10"/>
        <v>2</v>
      </c>
      <c r="T110" s="58" t="str">
        <f t="shared" si="11"/>
        <v>ELIGIBLE</v>
      </c>
      <c r="U110" s="78">
        <f t="shared" si="12"/>
        <v>0.28579726271145717</v>
      </c>
      <c r="V110" s="78">
        <f t="shared" si="13"/>
        <v>0</v>
      </c>
      <c r="W110" s="78">
        <f t="shared" si="14"/>
        <v>0.80846062710512911</v>
      </c>
      <c r="X110" s="73" t="str">
        <f t="shared" si="15"/>
        <v>HUMAN APPROVAL</v>
      </c>
    </row>
    <row r="111" spans="1:24">
      <c r="A111" s="42" t="s">
        <v>468</v>
      </c>
      <c r="B111" s="43" t="s">
        <v>263</v>
      </c>
      <c r="C111" s="43" t="s">
        <v>262</v>
      </c>
      <c r="D111" s="43" t="s">
        <v>353</v>
      </c>
      <c r="E111" s="43" t="s">
        <v>350</v>
      </c>
      <c r="F111" s="53">
        <v>0.88451325398819824</v>
      </c>
      <c r="G111" s="53">
        <v>0.78157889112398871</v>
      </c>
      <c r="H111" s="43">
        <v>1</v>
      </c>
      <c r="I111" s="53">
        <v>0.5978</v>
      </c>
      <c r="J111" s="43" t="s">
        <v>1200</v>
      </c>
      <c r="K111" s="99">
        <v>205</v>
      </c>
      <c r="L111" s="43">
        <v>1</v>
      </c>
      <c r="M111" s="43">
        <v>2</v>
      </c>
      <c r="N111" s="77">
        <v>0.25</v>
      </c>
      <c r="O111" s="77">
        <v>0.27688324547596671</v>
      </c>
      <c r="P111" s="77">
        <v>0.27688324547596671</v>
      </c>
      <c r="Q111" s="102">
        <f t="shared" si="8"/>
        <v>205</v>
      </c>
      <c r="R111" s="58">
        <f t="shared" si="9"/>
        <v>1</v>
      </c>
      <c r="S111" s="58">
        <f t="shared" si="10"/>
        <v>2</v>
      </c>
      <c r="T111" s="58" t="str">
        <f t="shared" si="11"/>
        <v>ELIGIBLE</v>
      </c>
      <c r="U111" s="78">
        <f t="shared" si="12"/>
        <v>0.27688324547596671</v>
      </c>
      <c r="V111" s="78">
        <f t="shared" si="13"/>
        <v>0</v>
      </c>
      <c r="W111" s="78">
        <f t="shared" si="14"/>
        <v>0.80025490158690515</v>
      </c>
      <c r="X111" s="73" t="str">
        <f t="shared" si="15"/>
        <v>HUMAN APPROVAL</v>
      </c>
    </row>
    <row r="112" spans="1:24">
      <c r="A112" s="42" t="s">
        <v>556</v>
      </c>
      <c r="B112" s="43" t="s">
        <v>298</v>
      </c>
      <c r="C112" s="43" t="s">
        <v>299</v>
      </c>
      <c r="D112" s="43" t="s">
        <v>369</v>
      </c>
      <c r="E112" s="43" t="s">
        <v>344</v>
      </c>
      <c r="F112" s="53">
        <v>0.8842594139981057</v>
      </c>
      <c r="G112" s="53">
        <v>0.50671269276371367</v>
      </c>
      <c r="H112" s="43">
        <v>1</v>
      </c>
      <c r="I112" s="53">
        <v>0.39219711538461538</v>
      </c>
      <c r="J112" s="43" t="s">
        <v>1202</v>
      </c>
      <c r="K112" s="99">
        <v>55</v>
      </c>
      <c r="L112" s="43">
        <v>0</v>
      </c>
      <c r="M112" s="43">
        <v>1</v>
      </c>
      <c r="N112" s="77">
        <v>0.1</v>
      </c>
      <c r="O112" s="77">
        <v>9.6117702951895645E-2</v>
      </c>
      <c r="P112" s="77">
        <v>9.6117702951895645E-2</v>
      </c>
      <c r="Q112" s="102">
        <f t="shared" si="8"/>
        <v>55</v>
      </c>
      <c r="R112" s="58">
        <f t="shared" si="9"/>
        <v>0</v>
      </c>
      <c r="S112" s="58">
        <f t="shared" si="10"/>
        <v>1</v>
      </c>
      <c r="T112" s="58" t="str">
        <f t="shared" si="11"/>
        <v>ELIGIBLE</v>
      </c>
      <c r="U112" s="78">
        <f t="shared" si="12"/>
        <v>9.6117702951895645E-2</v>
      </c>
      <c r="V112" s="78">
        <f t="shared" si="13"/>
        <v>0</v>
      </c>
      <c r="W112" s="78">
        <f t="shared" si="14"/>
        <v>0.72447240862779649</v>
      </c>
      <c r="X112" s="73" t="str">
        <f t="shared" si="15"/>
        <v>HUMAN APPROVAL</v>
      </c>
    </row>
    <row r="113" spans="1:24">
      <c r="A113" s="42" t="s">
        <v>935</v>
      </c>
      <c r="B113" s="43" t="s">
        <v>263</v>
      </c>
      <c r="C113" s="43" t="s">
        <v>264</v>
      </c>
      <c r="D113" s="43" t="s">
        <v>346</v>
      </c>
      <c r="E113" s="43" t="s">
        <v>344</v>
      </c>
      <c r="F113" s="53">
        <v>0.88415782359849759</v>
      </c>
      <c r="G113" s="53">
        <v>0.35042266101271724</v>
      </c>
      <c r="H113" s="43">
        <v>1</v>
      </c>
      <c r="I113" s="53">
        <v>0.50024038461538456</v>
      </c>
      <c r="J113" s="43" t="s">
        <v>1202</v>
      </c>
      <c r="K113" s="99">
        <v>55</v>
      </c>
      <c r="L113" s="43">
        <v>0</v>
      </c>
      <c r="M113" s="43">
        <v>1</v>
      </c>
      <c r="N113" s="77">
        <v>0.1</v>
      </c>
      <c r="O113" s="77">
        <v>8.1481281212837153E-2</v>
      </c>
      <c r="P113" s="77">
        <v>8.1481281212837153E-2</v>
      </c>
      <c r="Q113" s="102">
        <f t="shared" si="8"/>
        <v>55</v>
      </c>
      <c r="R113" s="58">
        <f t="shared" si="9"/>
        <v>0</v>
      </c>
      <c r="S113" s="58">
        <f t="shared" si="10"/>
        <v>1</v>
      </c>
      <c r="T113" s="58" t="str">
        <f t="shared" si="11"/>
        <v>ELIGIBLE</v>
      </c>
      <c r="U113" s="78">
        <f t="shared" si="12"/>
        <v>8.1481281212837153E-2</v>
      </c>
      <c r="V113" s="78">
        <f t="shared" si="13"/>
        <v>0</v>
      </c>
      <c r="W113" s="78">
        <f t="shared" si="14"/>
        <v>0.65891069587208628</v>
      </c>
      <c r="X113" s="73" t="str">
        <f t="shared" si="15"/>
        <v>HUMAN APPROVAL</v>
      </c>
    </row>
    <row r="114" spans="1:24">
      <c r="A114" s="42" t="s">
        <v>831</v>
      </c>
      <c r="B114" s="43" t="s">
        <v>263</v>
      </c>
      <c r="C114" s="43" t="s">
        <v>264</v>
      </c>
      <c r="D114" s="43" t="s">
        <v>349</v>
      </c>
      <c r="E114" s="43" t="s">
        <v>350</v>
      </c>
      <c r="F114" s="53">
        <v>0.88383242837138098</v>
      </c>
      <c r="G114" s="53">
        <v>0.80745606627514421</v>
      </c>
      <c r="H114" s="43">
        <v>0</v>
      </c>
      <c r="I114" s="53">
        <v>0.49217980769230774</v>
      </c>
      <c r="J114" s="43" t="s">
        <v>1197</v>
      </c>
      <c r="K114" s="99">
        <v>175</v>
      </c>
      <c r="L114" s="43">
        <v>1</v>
      </c>
      <c r="M114" s="43">
        <v>1</v>
      </c>
      <c r="N114" s="77">
        <v>0.18</v>
      </c>
      <c r="O114" s="77">
        <v>0.20894414723484583</v>
      </c>
      <c r="P114" s="77">
        <v>0.20894414723484583</v>
      </c>
      <c r="Q114" s="102">
        <f t="shared" si="8"/>
        <v>175</v>
      </c>
      <c r="R114" s="58">
        <f t="shared" si="9"/>
        <v>1</v>
      </c>
      <c r="S114" s="58">
        <f t="shared" si="10"/>
        <v>1</v>
      </c>
      <c r="T114" s="58" t="str">
        <f t="shared" si="11"/>
        <v>ELIGIBLE</v>
      </c>
      <c r="U114" s="78">
        <f t="shared" si="12"/>
        <v>0.20894414723484583</v>
      </c>
      <c r="V114" s="78">
        <f t="shared" si="13"/>
        <v>0</v>
      </c>
      <c r="W114" s="78">
        <f t="shared" si="14"/>
        <v>0.81949947803132928</v>
      </c>
      <c r="X114" s="73" t="str">
        <f t="shared" si="15"/>
        <v>HUMAN APPROVAL</v>
      </c>
    </row>
    <row r="115" spans="1:24">
      <c r="A115" s="42" t="s">
        <v>875</v>
      </c>
      <c r="B115" s="43" t="s">
        <v>281</v>
      </c>
      <c r="C115" s="43" t="s">
        <v>284</v>
      </c>
      <c r="D115" s="43" t="s">
        <v>343</v>
      </c>
      <c r="E115" s="43" t="s">
        <v>350</v>
      </c>
      <c r="F115" s="53">
        <v>0.88274896771204492</v>
      </c>
      <c r="G115" s="53">
        <v>0.89287528430538876</v>
      </c>
      <c r="H115" s="43">
        <v>1</v>
      </c>
      <c r="I115" s="53">
        <v>0.42089519230769229</v>
      </c>
      <c r="J115" s="43" t="s">
        <v>1200</v>
      </c>
      <c r="K115" s="99">
        <v>205</v>
      </c>
      <c r="L115" s="43">
        <v>1</v>
      </c>
      <c r="M115" s="43">
        <v>2</v>
      </c>
      <c r="N115" s="77">
        <v>0.25</v>
      </c>
      <c r="O115" s="77">
        <v>0.31224673998099178</v>
      </c>
      <c r="P115" s="77">
        <v>0.31224673998099178</v>
      </c>
      <c r="Q115" s="102">
        <f t="shared" si="8"/>
        <v>205</v>
      </c>
      <c r="R115" s="58">
        <f t="shared" si="9"/>
        <v>1</v>
      </c>
      <c r="S115" s="58">
        <f t="shared" si="10"/>
        <v>2</v>
      </c>
      <c r="T115" s="58" t="str">
        <f t="shared" si="11"/>
        <v>ELIGIBLE</v>
      </c>
      <c r="U115" s="78">
        <f t="shared" si="12"/>
        <v>0.31224673998099178</v>
      </c>
      <c r="V115" s="78">
        <f t="shared" si="13"/>
        <v>0</v>
      </c>
      <c r="W115" s="78">
        <f t="shared" si="14"/>
        <v>0.85592876251774164</v>
      </c>
      <c r="X115" s="73" t="str">
        <f t="shared" si="15"/>
        <v>HUMAN APPROVAL</v>
      </c>
    </row>
    <row r="116" spans="1:24">
      <c r="A116" s="42" t="s">
        <v>430</v>
      </c>
      <c r="B116" s="43" t="s">
        <v>244</v>
      </c>
      <c r="C116" s="43" t="s">
        <v>261</v>
      </c>
      <c r="D116" s="43" t="s">
        <v>353</v>
      </c>
      <c r="E116" s="43" t="s">
        <v>347</v>
      </c>
      <c r="F116" s="53">
        <v>0.88264793662698515</v>
      </c>
      <c r="G116" s="53">
        <v>0.34625611993740429</v>
      </c>
      <c r="H116" s="43">
        <v>1</v>
      </c>
      <c r="I116" s="53">
        <v>0.34961346153846151</v>
      </c>
      <c r="J116" s="43" t="s">
        <v>1202</v>
      </c>
      <c r="K116" s="99">
        <v>55</v>
      </c>
      <c r="L116" s="43">
        <v>0</v>
      </c>
      <c r="M116" s="43">
        <v>1</v>
      </c>
      <c r="N116" s="77">
        <v>0.1</v>
      </c>
      <c r="O116" s="77">
        <v>8.4561019703388099E-2</v>
      </c>
      <c r="P116" s="77">
        <v>8.4561019703388099E-2</v>
      </c>
      <c r="Q116" s="102">
        <f t="shared" si="8"/>
        <v>55</v>
      </c>
      <c r="R116" s="58">
        <f t="shared" si="9"/>
        <v>0</v>
      </c>
      <c r="S116" s="58">
        <f t="shared" si="10"/>
        <v>1</v>
      </c>
      <c r="T116" s="58" t="str">
        <f t="shared" si="11"/>
        <v>ELIGIBLE</v>
      </c>
      <c r="U116" s="78">
        <f t="shared" si="12"/>
        <v>8.4561019703388099E-2</v>
      </c>
      <c r="V116" s="78">
        <f t="shared" si="13"/>
        <v>0</v>
      </c>
      <c r="W116" s="78">
        <f t="shared" si="14"/>
        <v>0.67168466096908719</v>
      </c>
      <c r="X116" s="73" t="str">
        <f t="shared" si="15"/>
        <v>HUMAN APPROVAL</v>
      </c>
    </row>
    <row r="117" spans="1:24">
      <c r="A117" s="42" t="s">
        <v>885</v>
      </c>
      <c r="B117" s="43" t="s">
        <v>303</v>
      </c>
      <c r="C117" s="43" t="s">
        <v>304</v>
      </c>
      <c r="D117" s="43" t="s">
        <v>353</v>
      </c>
      <c r="E117" s="43" t="s">
        <v>344</v>
      </c>
      <c r="F117" s="53">
        <v>0.88195555948579751</v>
      </c>
      <c r="G117" s="53">
        <v>0.45082599840400062</v>
      </c>
      <c r="H117" s="43">
        <v>1</v>
      </c>
      <c r="I117" s="53">
        <v>0.41430288461538461</v>
      </c>
      <c r="J117" s="43" t="s">
        <v>1202</v>
      </c>
      <c r="K117" s="99">
        <v>55</v>
      </c>
      <c r="L117" s="43">
        <v>0</v>
      </c>
      <c r="M117" s="43">
        <v>1</v>
      </c>
      <c r="N117" s="77">
        <v>0.1</v>
      </c>
      <c r="O117" s="77">
        <v>9.1058380330737168E-2</v>
      </c>
      <c r="P117" s="77">
        <v>9.1058380330737168E-2</v>
      </c>
      <c r="Q117" s="102">
        <f t="shared" si="8"/>
        <v>55</v>
      </c>
      <c r="R117" s="58">
        <f t="shared" si="9"/>
        <v>0</v>
      </c>
      <c r="S117" s="58">
        <f t="shared" si="10"/>
        <v>1</v>
      </c>
      <c r="T117" s="58" t="str">
        <f t="shared" si="11"/>
        <v>ELIGIBLE</v>
      </c>
      <c r="U117" s="78">
        <f t="shared" si="12"/>
        <v>9.1058380330737168E-2</v>
      </c>
      <c r="V117" s="78">
        <f t="shared" si="13"/>
        <v>0</v>
      </c>
      <c r="W117" s="78">
        <f t="shared" si="14"/>
        <v>0.70143436869705045</v>
      </c>
      <c r="X117" s="73" t="str">
        <f t="shared" si="15"/>
        <v>HUMAN APPROVAL</v>
      </c>
    </row>
    <row r="118" spans="1:24">
      <c r="A118" s="42" t="s">
        <v>1100</v>
      </c>
      <c r="B118" s="43" t="s">
        <v>281</v>
      </c>
      <c r="C118" s="43" t="s">
        <v>283</v>
      </c>
      <c r="D118" s="43" t="s">
        <v>349</v>
      </c>
      <c r="E118" s="43" t="s">
        <v>344</v>
      </c>
      <c r="F118" s="53">
        <v>0.88136190038101314</v>
      </c>
      <c r="G118" s="53">
        <v>0.64130043380622603</v>
      </c>
      <c r="H118" s="43">
        <v>1</v>
      </c>
      <c r="I118" s="53">
        <v>0.43351153846153845</v>
      </c>
      <c r="J118" s="43" t="s">
        <v>1200</v>
      </c>
      <c r="K118" s="99">
        <v>205</v>
      </c>
      <c r="L118" s="43">
        <v>1</v>
      </c>
      <c r="M118" s="43">
        <v>2</v>
      </c>
      <c r="N118" s="77">
        <v>0.25</v>
      </c>
      <c r="O118" s="77">
        <v>0.26272481495997113</v>
      </c>
      <c r="P118" s="77">
        <v>0.26272481495997113</v>
      </c>
      <c r="Q118" s="102">
        <f t="shared" si="8"/>
        <v>205</v>
      </c>
      <c r="R118" s="58">
        <f t="shared" si="9"/>
        <v>1</v>
      </c>
      <c r="S118" s="58">
        <f t="shared" si="10"/>
        <v>2</v>
      </c>
      <c r="T118" s="58" t="str">
        <f t="shared" si="11"/>
        <v>ELIGIBLE</v>
      </c>
      <c r="U118" s="78">
        <f t="shared" si="12"/>
        <v>0.26272481495997113</v>
      </c>
      <c r="V118" s="78">
        <f t="shared" si="13"/>
        <v>0</v>
      </c>
      <c r="W118" s="78">
        <f t="shared" si="14"/>
        <v>0.76585304319558245</v>
      </c>
      <c r="X118" s="73" t="str">
        <f t="shared" si="15"/>
        <v>HUMAN APPROVAL</v>
      </c>
    </row>
    <row r="119" spans="1:24">
      <c r="A119" s="42" t="s">
        <v>456</v>
      </c>
      <c r="B119" s="43" t="s">
        <v>303</v>
      </c>
      <c r="C119" s="43" t="s">
        <v>305</v>
      </c>
      <c r="D119" s="43" t="s">
        <v>346</v>
      </c>
      <c r="E119" s="43" t="s">
        <v>347</v>
      </c>
      <c r="F119" s="53">
        <v>0.8812009857002232</v>
      </c>
      <c r="G119" s="53">
        <v>0.35102635228437057</v>
      </c>
      <c r="H119" s="43">
        <v>1</v>
      </c>
      <c r="I119" s="53">
        <v>0.41581442307692307</v>
      </c>
      <c r="J119" s="43" t="s">
        <v>1202</v>
      </c>
      <c r="K119" s="99">
        <v>55</v>
      </c>
      <c r="L119" s="43">
        <v>0</v>
      </c>
      <c r="M119" s="43">
        <v>1</v>
      </c>
      <c r="N119" s="77">
        <v>0.1</v>
      </c>
      <c r="O119" s="77">
        <v>8.3299440831722721E-2</v>
      </c>
      <c r="P119" s="77">
        <v>8.3299440831722721E-2</v>
      </c>
      <c r="Q119" s="102">
        <f t="shared" si="8"/>
        <v>55</v>
      </c>
      <c r="R119" s="58">
        <f t="shared" si="9"/>
        <v>0</v>
      </c>
      <c r="S119" s="58">
        <f t="shared" si="10"/>
        <v>1</v>
      </c>
      <c r="T119" s="58" t="str">
        <f t="shared" si="11"/>
        <v>ELIGIBLE</v>
      </c>
      <c r="U119" s="78">
        <f t="shared" si="12"/>
        <v>8.3299440831722721E-2</v>
      </c>
      <c r="V119" s="78">
        <f t="shared" si="13"/>
        <v>0</v>
      </c>
      <c r="W119" s="78">
        <f t="shared" si="14"/>
        <v>0.66593832312696022</v>
      </c>
      <c r="X119" s="73" t="str">
        <f t="shared" si="15"/>
        <v>HUMAN APPROVAL</v>
      </c>
    </row>
    <row r="120" spans="1:24">
      <c r="A120" s="42" t="s">
        <v>652</v>
      </c>
      <c r="B120" s="43" t="s">
        <v>276</v>
      </c>
      <c r="C120" s="43" t="s">
        <v>279</v>
      </c>
      <c r="D120" s="43" t="s">
        <v>349</v>
      </c>
      <c r="E120" s="43" t="s">
        <v>344</v>
      </c>
      <c r="F120" s="53">
        <v>0.88068247890955353</v>
      </c>
      <c r="G120" s="53">
        <v>0.59223045652491058</v>
      </c>
      <c r="H120" s="43">
        <v>1</v>
      </c>
      <c r="I120" s="53">
        <v>0.40389423076923081</v>
      </c>
      <c r="J120" s="43" t="s">
        <v>1200</v>
      </c>
      <c r="K120" s="99">
        <v>205</v>
      </c>
      <c r="L120" s="43">
        <v>1</v>
      </c>
      <c r="M120" s="43">
        <v>2</v>
      </c>
      <c r="N120" s="77">
        <v>0.25</v>
      </c>
      <c r="O120" s="77">
        <v>0.25531362882284359</v>
      </c>
      <c r="P120" s="77">
        <v>0.25531362882284359</v>
      </c>
      <c r="Q120" s="102">
        <f t="shared" si="8"/>
        <v>205</v>
      </c>
      <c r="R120" s="58">
        <f t="shared" si="9"/>
        <v>1</v>
      </c>
      <c r="S120" s="58">
        <f t="shared" si="10"/>
        <v>2</v>
      </c>
      <c r="T120" s="58" t="str">
        <f t="shared" si="11"/>
        <v>ELIGIBLE</v>
      </c>
      <c r="U120" s="78">
        <f t="shared" si="12"/>
        <v>0.25531362882284359</v>
      </c>
      <c r="V120" s="78">
        <f t="shared" si="13"/>
        <v>0</v>
      </c>
      <c r="W120" s="78">
        <f t="shared" si="14"/>
        <v>0.75126660010705015</v>
      </c>
      <c r="X120" s="73" t="str">
        <f t="shared" si="15"/>
        <v>HUMAN APPROVAL</v>
      </c>
    </row>
    <row r="121" spans="1:24">
      <c r="A121" s="42" t="s">
        <v>1008</v>
      </c>
      <c r="B121" s="43" t="s">
        <v>286</v>
      </c>
      <c r="C121" s="43" t="s">
        <v>292</v>
      </c>
      <c r="D121" s="43" t="s">
        <v>346</v>
      </c>
      <c r="E121" s="43" t="s">
        <v>344</v>
      </c>
      <c r="F121" s="53">
        <v>0.88028724729117103</v>
      </c>
      <c r="G121" s="53">
        <v>0.63936223473485121</v>
      </c>
      <c r="H121" s="43">
        <v>1</v>
      </c>
      <c r="I121" s="53">
        <v>0.47232403846153842</v>
      </c>
      <c r="J121" s="43" t="s">
        <v>1200</v>
      </c>
      <c r="K121" s="99">
        <v>205</v>
      </c>
      <c r="L121" s="43">
        <v>1</v>
      </c>
      <c r="M121" s="43">
        <v>2</v>
      </c>
      <c r="N121" s="77">
        <v>0.25</v>
      </c>
      <c r="O121" s="77">
        <v>0.25927975343328363</v>
      </c>
      <c r="P121" s="77">
        <v>0.25927975343328363</v>
      </c>
      <c r="Q121" s="102">
        <f t="shared" si="8"/>
        <v>205</v>
      </c>
      <c r="R121" s="58">
        <f t="shared" si="9"/>
        <v>1</v>
      </c>
      <c r="S121" s="58">
        <f t="shared" si="10"/>
        <v>2</v>
      </c>
      <c r="T121" s="58" t="str">
        <f t="shared" si="11"/>
        <v>ELIGIBLE</v>
      </c>
      <c r="U121" s="78">
        <f t="shared" si="12"/>
        <v>0.25927975343328363</v>
      </c>
      <c r="V121" s="78">
        <f t="shared" si="13"/>
        <v>0</v>
      </c>
      <c r="W121" s="78">
        <f t="shared" si="14"/>
        <v>0.76070236432118821</v>
      </c>
      <c r="X121" s="73" t="str">
        <f t="shared" si="15"/>
        <v>HUMAN APPROVAL</v>
      </c>
    </row>
    <row r="122" spans="1:24">
      <c r="A122" s="42" t="s">
        <v>454</v>
      </c>
      <c r="B122" s="43" t="s">
        <v>303</v>
      </c>
      <c r="C122" s="43" t="s">
        <v>306</v>
      </c>
      <c r="D122" s="43" t="s">
        <v>349</v>
      </c>
      <c r="E122" s="43" t="s">
        <v>350</v>
      </c>
      <c r="F122" s="53">
        <v>0.87973986699364959</v>
      </c>
      <c r="G122" s="53">
        <v>0.78090615194856083</v>
      </c>
      <c r="H122" s="43">
        <v>1</v>
      </c>
      <c r="I122" s="53">
        <v>0.38538173076923077</v>
      </c>
      <c r="J122" s="43" t="s">
        <v>1200</v>
      </c>
      <c r="K122" s="99">
        <v>205</v>
      </c>
      <c r="L122" s="43">
        <v>1</v>
      </c>
      <c r="M122" s="43">
        <v>2</v>
      </c>
      <c r="N122" s="77">
        <v>0.25</v>
      </c>
      <c r="O122" s="77">
        <v>0.29293775398563965</v>
      </c>
      <c r="P122" s="77">
        <v>0.29293775398563965</v>
      </c>
      <c r="Q122" s="102">
        <f t="shared" si="8"/>
        <v>205</v>
      </c>
      <c r="R122" s="58">
        <f t="shared" si="9"/>
        <v>1</v>
      </c>
      <c r="S122" s="58">
        <f t="shared" si="10"/>
        <v>2</v>
      </c>
      <c r="T122" s="58" t="str">
        <f t="shared" si="11"/>
        <v>ELIGIBLE</v>
      </c>
      <c r="U122" s="78">
        <f t="shared" si="12"/>
        <v>0.29293775398563965</v>
      </c>
      <c r="V122" s="78">
        <f t="shared" si="13"/>
        <v>0</v>
      </c>
      <c r="W122" s="78">
        <f t="shared" si="14"/>
        <v>0.81863590695158051</v>
      </c>
      <c r="X122" s="73" t="str">
        <f t="shared" si="15"/>
        <v>HUMAN APPROVAL</v>
      </c>
    </row>
    <row r="123" spans="1:24">
      <c r="A123" s="42" t="s">
        <v>427</v>
      </c>
      <c r="B123" s="43" t="s">
        <v>308</v>
      </c>
      <c r="C123" s="43" t="s">
        <v>309</v>
      </c>
      <c r="D123" s="43" t="s">
        <v>369</v>
      </c>
      <c r="E123" s="43" t="s">
        <v>347</v>
      </c>
      <c r="F123" s="53">
        <v>0.87952301670242483</v>
      </c>
      <c r="G123" s="53">
        <v>0.43989980691046082</v>
      </c>
      <c r="H123" s="43">
        <v>1</v>
      </c>
      <c r="I123" s="53">
        <v>0.28929519230769229</v>
      </c>
      <c r="J123" s="43" t="s">
        <v>1202</v>
      </c>
      <c r="K123" s="99">
        <v>55</v>
      </c>
      <c r="L123" s="43">
        <v>0</v>
      </c>
      <c r="M123" s="43">
        <v>1</v>
      </c>
      <c r="N123" s="77">
        <v>0.1</v>
      </c>
      <c r="O123" s="77">
        <v>9.3184744796853736E-2</v>
      </c>
      <c r="P123" s="77">
        <v>9.3184744796853736E-2</v>
      </c>
      <c r="Q123" s="102">
        <f t="shared" si="8"/>
        <v>55</v>
      </c>
      <c r="R123" s="58">
        <f t="shared" si="9"/>
        <v>0</v>
      </c>
      <c r="S123" s="58">
        <f t="shared" si="10"/>
        <v>1</v>
      </c>
      <c r="T123" s="58" t="str">
        <f t="shared" si="11"/>
        <v>ELIGIBLE</v>
      </c>
      <c r="U123" s="78">
        <f t="shared" si="12"/>
        <v>9.3184744796853736E-2</v>
      </c>
      <c r="V123" s="78">
        <f t="shared" si="13"/>
        <v>0</v>
      </c>
      <c r="W123" s="78">
        <f t="shared" si="14"/>
        <v>0.70877307237422571</v>
      </c>
      <c r="X123" s="73" t="str">
        <f t="shared" si="15"/>
        <v>HUMAN APPROVAL</v>
      </c>
    </row>
    <row r="124" spans="1:24">
      <c r="A124" s="42" t="s">
        <v>689</v>
      </c>
      <c r="B124" s="43" t="s">
        <v>298</v>
      </c>
      <c r="C124" s="43" t="s">
        <v>297</v>
      </c>
      <c r="D124" s="43" t="s">
        <v>346</v>
      </c>
      <c r="E124" s="43" t="s">
        <v>347</v>
      </c>
      <c r="F124" s="53">
        <v>0.87939169686270702</v>
      </c>
      <c r="G124" s="53">
        <v>0.39626208384520023</v>
      </c>
      <c r="H124" s="43">
        <v>0</v>
      </c>
      <c r="I124" s="53">
        <v>0.51656057692307689</v>
      </c>
      <c r="J124" s="43" t="s">
        <v>1202</v>
      </c>
      <c r="K124" s="99">
        <v>55</v>
      </c>
      <c r="L124" s="43">
        <v>0</v>
      </c>
      <c r="M124" s="43">
        <v>1</v>
      </c>
      <c r="N124" s="77">
        <v>0.1</v>
      </c>
      <c r="O124" s="77">
        <v>8.4215166254503204E-2</v>
      </c>
      <c r="P124" s="77">
        <v>8.4215166254503204E-2</v>
      </c>
      <c r="Q124" s="102">
        <f t="shared" si="8"/>
        <v>55</v>
      </c>
      <c r="R124" s="58">
        <f t="shared" si="9"/>
        <v>0</v>
      </c>
      <c r="S124" s="58">
        <f t="shared" si="10"/>
        <v>1</v>
      </c>
      <c r="T124" s="58" t="str">
        <f t="shared" si="11"/>
        <v>ELIGIBLE</v>
      </c>
      <c r="U124" s="78">
        <f t="shared" si="12"/>
        <v>8.4215166254503204E-2</v>
      </c>
      <c r="V124" s="78">
        <f t="shared" si="13"/>
        <v>0</v>
      </c>
      <c r="W124" s="78">
        <f t="shared" si="14"/>
        <v>0.67070110492800139</v>
      </c>
      <c r="X124" s="73" t="str">
        <f t="shared" si="15"/>
        <v>HUMAN APPROVAL</v>
      </c>
    </row>
    <row r="125" spans="1:24">
      <c r="A125" s="42" t="s">
        <v>979</v>
      </c>
      <c r="B125" s="43" t="s">
        <v>295</v>
      </c>
      <c r="C125" s="43" t="s">
        <v>296</v>
      </c>
      <c r="D125" s="43" t="s">
        <v>349</v>
      </c>
      <c r="E125" s="43" t="s">
        <v>344</v>
      </c>
      <c r="F125" s="53">
        <v>0.8789752165015996</v>
      </c>
      <c r="G125" s="53">
        <v>0.48624190136601753</v>
      </c>
      <c r="H125" s="43">
        <v>1</v>
      </c>
      <c r="I125" s="53">
        <v>0.39243846153846157</v>
      </c>
      <c r="J125" s="43" t="s">
        <v>1202</v>
      </c>
      <c r="K125" s="99">
        <v>55</v>
      </c>
      <c r="L125" s="43">
        <v>0</v>
      </c>
      <c r="M125" s="43">
        <v>1</v>
      </c>
      <c r="N125" s="77">
        <v>0.1</v>
      </c>
      <c r="O125" s="77">
        <v>9.413233529133086E-2</v>
      </c>
      <c r="P125" s="77">
        <v>9.413233529133086E-2</v>
      </c>
      <c r="Q125" s="102">
        <f t="shared" si="8"/>
        <v>55</v>
      </c>
      <c r="R125" s="58">
        <f t="shared" si="9"/>
        <v>0</v>
      </c>
      <c r="S125" s="58">
        <f t="shared" si="10"/>
        <v>1</v>
      </c>
      <c r="T125" s="58" t="str">
        <f t="shared" si="11"/>
        <v>ELIGIBLE</v>
      </c>
      <c r="U125" s="78">
        <f t="shared" si="12"/>
        <v>9.413233529133086E-2</v>
      </c>
      <c r="V125" s="78">
        <f t="shared" si="13"/>
        <v>0</v>
      </c>
      <c r="W125" s="78">
        <f t="shared" si="14"/>
        <v>0.71437718840013975</v>
      </c>
      <c r="X125" s="73" t="str">
        <f t="shared" si="15"/>
        <v>HUMAN APPROVAL</v>
      </c>
    </row>
    <row r="126" spans="1:24">
      <c r="A126" s="42" t="s">
        <v>861</v>
      </c>
      <c r="B126" s="43" t="s">
        <v>312</v>
      </c>
      <c r="C126" s="43" t="s">
        <v>313</v>
      </c>
      <c r="D126" s="43" t="s">
        <v>343</v>
      </c>
      <c r="E126" s="43" t="s">
        <v>350</v>
      </c>
      <c r="F126" s="53">
        <v>0.87814939965091943</v>
      </c>
      <c r="G126" s="53">
        <v>0.80372123997273615</v>
      </c>
      <c r="H126" s="43">
        <v>1</v>
      </c>
      <c r="I126" s="53">
        <v>0.42974230769230765</v>
      </c>
      <c r="J126" s="43" t="s">
        <v>1200</v>
      </c>
      <c r="K126" s="99">
        <v>205</v>
      </c>
      <c r="L126" s="43">
        <v>1</v>
      </c>
      <c r="M126" s="43">
        <v>2</v>
      </c>
      <c r="N126" s="77">
        <v>0.25</v>
      </c>
      <c r="O126" s="77">
        <v>0.29333398358508073</v>
      </c>
      <c r="P126" s="77">
        <v>0.29333398358508073</v>
      </c>
      <c r="Q126" s="102">
        <f t="shared" si="8"/>
        <v>205</v>
      </c>
      <c r="R126" s="58">
        <f t="shared" si="9"/>
        <v>1</v>
      </c>
      <c r="S126" s="58">
        <f t="shared" si="10"/>
        <v>2</v>
      </c>
      <c r="T126" s="58" t="str">
        <f t="shared" si="11"/>
        <v>ELIGIBLE</v>
      </c>
      <c r="U126" s="78">
        <f t="shared" si="12"/>
        <v>0.29333398358508073</v>
      </c>
      <c r="V126" s="78">
        <f t="shared" si="13"/>
        <v>0</v>
      </c>
      <c r="W126" s="78">
        <f t="shared" si="14"/>
        <v>0.8213103730292326</v>
      </c>
      <c r="X126" s="73" t="str">
        <f t="shared" si="15"/>
        <v>HUMAN APPROVAL</v>
      </c>
    </row>
    <row r="127" spans="1:24">
      <c r="A127" s="42" t="s">
        <v>498</v>
      </c>
      <c r="B127" s="43" t="s">
        <v>286</v>
      </c>
      <c r="C127" s="43" t="s">
        <v>288</v>
      </c>
      <c r="D127" s="43" t="s">
        <v>343</v>
      </c>
      <c r="E127" s="43" t="s">
        <v>350</v>
      </c>
      <c r="F127" s="53">
        <v>0.87785775336848126</v>
      </c>
      <c r="G127" s="53">
        <v>0.67528580867782317</v>
      </c>
      <c r="H127" s="43">
        <v>1</v>
      </c>
      <c r="I127" s="53">
        <v>0.15531057692307693</v>
      </c>
      <c r="J127" s="43" t="s">
        <v>1200</v>
      </c>
      <c r="K127" s="99">
        <v>205</v>
      </c>
      <c r="L127" s="43">
        <v>1</v>
      </c>
      <c r="M127" s="43">
        <v>2</v>
      </c>
      <c r="N127" s="77">
        <v>0.25</v>
      </c>
      <c r="O127" s="77">
        <v>0.2894199077055456</v>
      </c>
      <c r="P127" s="77">
        <v>0.2894199077055456</v>
      </c>
      <c r="Q127" s="102">
        <f t="shared" si="8"/>
        <v>205</v>
      </c>
      <c r="R127" s="58">
        <f t="shared" si="9"/>
        <v>1</v>
      </c>
      <c r="S127" s="58">
        <f t="shared" si="10"/>
        <v>2</v>
      </c>
      <c r="T127" s="58" t="str">
        <f t="shared" si="11"/>
        <v>ELIGIBLE</v>
      </c>
      <c r="U127" s="78">
        <f t="shared" si="12"/>
        <v>0.2894199077055456</v>
      </c>
      <c r="V127" s="78">
        <f t="shared" si="13"/>
        <v>0</v>
      </c>
      <c r="W127" s="78">
        <f t="shared" si="14"/>
        <v>0.80364073969759509</v>
      </c>
      <c r="X127" s="73" t="str">
        <f t="shared" si="15"/>
        <v>HUMAN APPROVAL</v>
      </c>
    </row>
    <row r="128" spans="1:24">
      <c r="A128" s="42" t="s">
        <v>900</v>
      </c>
      <c r="B128" s="43" t="s">
        <v>286</v>
      </c>
      <c r="C128" s="43" t="s">
        <v>289</v>
      </c>
      <c r="D128" s="43" t="s">
        <v>343</v>
      </c>
      <c r="E128" s="43" t="s">
        <v>347</v>
      </c>
      <c r="F128" s="53">
        <v>0.87706821985881189</v>
      </c>
      <c r="G128" s="53">
        <v>0.25560348102752828</v>
      </c>
      <c r="H128" s="43">
        <v>1</v>
      </c>
      <c r="I128" s="53">
        <v>0.26971057692307693</v>
      </c>
      <c r="J128" s="43" t="s">
        <v>1202</v>
      </c>
      <c r="K128" s="99">
        <v>55</v>
      </c>
      <c r="L128" s="43">
        <v>0</v>
      </c>
      <c r="M128" s="43">
        <v>1</v>
      </c>
      <c r="N128" s="77">
        <v>0.1</v>
      </c>
      <c r="O128" s="77">
        <v>7.8808642457946207E-2</v>
      </c>
      <c r="P128" s="77">
        <v>7.8808642457946207E-2</v>
      </c>
      <c r="Q128" s="102">
        <f t="shared" si="8"/>
        <v>55</v>
      </c>
      <c r="R128" s="58">
        <f t="shared" si="9"/>
        <v>0</v>
      </c>
      <c r="S128" s="58">
        <f t="shared" si="10"/>
        <v>1</v>
      </c>
      <c r="T128" s="58" t="str">
        <f t="shared" si="11"/>
        <v>ELIGIBLE</v>
      </c>
      <c r="U128" s="78">
        <f t="shared" si="12"/>
        <v>7.8808642457946207E-2</v>
      </c>
      <c r="V128" s="78">
        <f t="shared" si="13"/>
        <v>0</v>
      </c>
      <c r="W128" s="78">
        <f t="shared" si="14"/>
        <v>0.64487768158967385</v>
      </c>
      <c r="X128" s="73" t="str">
        <f t="shared" si="15"/>
        <v>HUMAN APPROVAL</v>
      </c>
    </row>
    <row r="129" spans="1:24">
      <c r="A129" s="42" t="s">
        <v>1044</v>
      </c>
      <c r="B129" s="43" t="s">
        <v>266</v>
      </c>
      <c r="C129" s="43" t="s">
        <v>265</v>
      </c>
      <c r="D129" s="43" t="s">
        <v>343</v>
      </c>
      <c r="E129" s="43" t="s">
        <v>344</v>
      </c>
      <c r="F129" s="53">
        <v>0.87513325539310516</v>
      </c>
      <c r="G129" s="53">
        <v>0.56251635203274652</v>
      </c>
      <c r="H129" s="43">
        <v>1</v>
      </c>
      <c r="I129" s="53">
        <v>0.43008365384615382</v>
      </c>
      <c r="J129" s="43" t="s">
        <v>1202</v>
      </c>
      <c r="K129" s="99">
        <v>55</v>
      </c>
      <c r="L129" s="43">
        <v>0</v>
      </c>
      <c r="M129" s="43">
        <v>1</v>
      </c>
      <c r="N129" s="77">
        <v>0.1</v>
      </c>
      <c r="O129" s="77">
        <v>9.8675907887992992E-2</v>
      </c>
      <c r="P129" s="77">
        <v>9.8675907887992992E-2</v>
      </c>
      <c r="Q129" s="102">
        <f t="shared" si="8"/>
        <v>55</v>
      </c>
      <c r="R129" s="58">
        <f t="shared" si="9"/>
        <v>0</v>
      </c>
      <c r="S129" s="58">
        <f t="shared" si="10"/>
        <v>1</v>
      </c>
      <c r="T129" s="58" t="str">
        <f t="shared" si="11"/>
        <v>ELIGIBLE</v>
      </c>
      <c r="U129" s="78">
        <f t="shared" si="12"/>
        <v>9.8675907887992992E-2</v>
      </c>
      <c r="V129" s="78">
        <f t="shared" si="13"/>
        <v>0</v>
      </c>
      <c r="W129" s="78">
        <f t="shared" si="14"/>
        <v>0.73519564829305373</v>
      </c>
      <c r="X129" s="73" t="str">
        <f t="shared" si="15"/>
        <v>HUMAN APPROVAL</v>
      </c>
    </row>
    <row r="130" spans="1:24">
      <c r="A130" s="42" t="s">
        <v>423</v>
      </c>
      <c r="B130" s="43" t="s">
        <v>312</v>
      </c>
      <c r="C130" s="43" t="s">
        <v>315</v>
      </c>
      <c r="D130" s="43" t="s">
        <v>353</v>
      </c>
      <c r="E130" s="43" t="s">
        <v>344</v>
      </c>
      <c r="F130" s="53">
        <v>0.87500087244103397</v>
      </c>
      <c r="G130" s="53">
        <v>0.66130281385302658</v>
      </c>
      <c r="H130" s="43">
        <v>1</v>
      </c>
      <c r="I130" s="53">
        <v>0.33763269230769227</v>
      </c>
      <c r="J130" s="43" t="s">
        <v>1200</v>
      </c>
      <c r="K130" s="99">
        <v>205</v>
      </c>
      <c r="L130" s="43">
        <v>1</v>
      </c>
      <c r="M130" s="43">
        <v>2</v>
      </c>
      <c r="N130" s="77">
        <v>0.25</v>
      </c>
      <c r="O130" s="77">
        <v>0.27234273956017413</v>
      </c>
      <c r="P130" s="77">
        <v>0.27234273956017413</v>
      </c>
      <c r="Q130" s="102">
        <f t="shared" si="8"/>
        <v>205</v>
      </c>
      <c r="R130" s="58">
        <f t="shared" si="9"/>
        <v>1</v>
      </c>
      <c r="S130" s="58">
        <f t="shared" si="10"/>
        <v>2</v>
      </c>
      <c r="T130" s="58" t="str">
        <f t="shared" si="11"/>
        <v>ELIGIBLE</v>
      </c>
      <c r="U130" s="78">
        <f t="shared" si="12"/>
        <v>0.27234273956017413</v>
      </c>
      <c r="V130" s="78">
        <f t="shared" si="13"/>
        <v>0</v>
      </c>
      <c r="W130" s="78">
        <f t="shared" si="14"/>
        <v>0.77894319546035884</v>
      </c>
      <c r="X130" s="73" t="str">
        <f t="shared" si="15"/>
        <v>HUMAN APPROVAL</v>
      </c>
    </row>
    <row r="131" spans="1:24">
      <c r="A131" s="42" t="s">
        <v>1018</v>
      </c>
      <c r="B131" s="43" t="s">
        <v>298</v>
      </c>
      <c r="C131" s="43" t="s">
        <v>299</v>
      </c>
      <c r="D131" s="43" t="s">
        <v>349</v>
      </c>
      <c r="E131" s="43" t="s">
        <v>350</v>
      </c>
      <c r="F131" s="53">
        <v>0.8747178203949173</v>
      </c>
      <c r="G131" s="53">
        <v>0.8673193750026057</v>
      </c>
      <c r="H131" s="43">
        <v>1</v>
      </c>
      <c r="I131" s="53">
        <v>0.52949615384615378</v>
      </c>
      <c r="J131" s="43" t="s">
        <v>1200</v>
      </c>
      <c r="K131" s="99">
        <v>205</v>
      </c>
      <c r="L131" s="43">
        <v>1</v>
      </c>
      <c r="M131" s="43">
        <v>2</v>
      </c>
      <c r="N131" s="77">
        <v>0.25</v>
      </c>
      <c r="O131" s="77">
        <v>0.29613201189423771</v>
      </c>
      <c r="P131" s="77">
        <v>0.29613201189423771</v>
      </c>
      <c r="Q131" s="102">
        <f t="shared" si="8"/>
        <v>205</v>
      </c>
      <c r="R131" s="58">
        <f t="shared" si="9"/>
        <v>1</v>
      </c>
      <c r="S131" s="58">
        <f t="shared" si="10"/>
        <v>2</v>
      </c>
      <c r="T131" s="58" t="str">
        <f t="shared" si="11"/>
        <v>ELIGIBLE</v>
      </c>
      <c r="U131" s="78">
        <f t="shared" si="12"/>
        <v>0.29613201189423771</v>
      </c>
      <c r="V131" s="78">
        <f t="shared" si="13"/>
        <v>0</v>
      </c>
      <c r="W131" s="78">
        <f t="shared" si="14"/>
        <v>0.83170696708350111</v>
      </c>
      <c r="X131" s="73" t="str">
        <f t="shared" si="15"/>
        <v>HUMAN APPROVAL</v>
      </c>
    </row>
    <row r="132" spans="1:24">
      <c r="A132" s="42" t="s">
        <v>853</v>
      </c>
      <c r="B132" s="43" t="s">
        <v>298</v>
      </c>
      <c r="C132" s="43" t="s">
        <v>299</v>
      </c>
      <c r="D132" s="43" t="s">
        <v>369</v>
      </c>
      <c r="E132" s="43" t="s">
        <v>347</v>
      </c>
      <c r="F132" s="53">
        <v>0.87374704767513889</v>
      </c>
      <c r="G132" s="53">
        <v>0.20127266941026692</v>
      </c>
      <c r="H132" s="43">
        <v>1</v>
      </c>
      <c r="I132" s="53">
        <v>0.38955096153846153</v>
      </c>
      <c r="J132" s="43" t="s">
        <v>1202</v>
      </c>
      <c r="K132" s="99">
        <v>55</v>
      </c>
      <c r="L132" s="43">
        <v>0</v>
      </c>
      <c r="M132" s="43">
        <v>1</v>
      </c>
      <c r="N132" s="77">
        <v>0.1</v>
      </c>
      <c r="O132" s="77">
        <v>7.1897156194201006E-2</v>
      </c>
      <c r="P132" s="77">
        <v>7.1897156194201006E-2</v>
      </c>
      <c r="Q132" s="102">
        <f t="shared" si="8"/>
        <v>55</v>
      </c>
      <c r="R132" s="58">
        <f t="shared" si="9"/>
        <v>0</v>
      </c>
      <c r="S132" s="58">
        <f t="shared" si="10"/>
        <v>1</v>
      </c>
      <c r="T132" s="58" t="str">
        <f t="shared" si="11"/>
        <v>ELIGIBLE</v>
      </c>
      <c r="U132" s="78">
        <f t="shared" si="12"/>
        <v>7.1897156194201006E-2</v>
      </c>
      <c r="V132" s="78">
        <f t="shared" si="13"/>
        <v>0</v>
      </c>
      <c r="W132" s="78">
        <f t="shared" si="14"/>
        <v>0.61205121436107368</v>
      </c>
      <c r="X132" s="73" t="str">
        <f t="shared" si="15"/>
        <v>HUMAN APPROVAL</v>
      </c>
    </row>
    <row r="133" spans="1:24">
      <c r="A133" s="42" t="s">
        <v>1075</v>
      </c>
      <c r="B133" s="43" t="s">
        <v>312</v>
      </c>
      <c r="C133" s="43" t="s">
        <v>311</v>
      </c>
      <c r="D133" s="43" t="s">
        <v>353</v>
      </c>
      <c r="E133" s="43" t="s">
        <v>344</v>
      </c>
      <c r="F133" s="53">
        <v>0.87316120207126746</v>
      </c>
      <c r="G133" s="53">
        <v>0.65672819513991998</v>
      </c>
      <c r="H133" s="43">
        <v>1</v>
      </c>
      <c r="I133" s="53">
        <v>0.3544759615384615</v>
      </c>
      <c r="J133" s="43" t="s">
        <v>1200</v>
      </c>
      <c r="K133" s="99">
        <v>205</v>
      </c>
      <c r="L133" s="43">
        <v>1</v>
      </c>
      <c r="M133" s="43">
        <v>2</v>
      </c>
      <c r="N133" s="77">
        <v>0.25</v>
      </c>
      <c r="O133" s="77">
        <v>0.2698077205512221</v>
      </c>
      <c r="P133" s="77">
        <v>0.2698077205512221</v>
      </c>
      <c r="Q133" s="102">
        <f t="shared" si="8"/>
        <v>205</v>
      </c>
      <c r="R133" s="58">
        <f t="shared" si="9"/>
        <v>1</v>
      </c>
      <c r="S133" s="58">
        <f t="shared" si="10"/>
        <v>2</v>
      </c>
      <c r="T133" s="58" t="str">
        <f t="shared" si="11"/>
        <v>ELIGIBLE</v>
      </c>
      <c r="U133" s="78">
        <f t="shared" si="12"/>
        <v>0.2698077205512221</v>
      </c>
      <c r="V133" s="78">
        <f t="shared" si="13"/>
        <v>0</v>
      </c>
      <c r="W133" s="78">
        <f t="shared" si="14"/>
        <v>0.77464593328432296</v>
      </c>
      <c r="X133" s="73" t="str">
        <f t="shared" si="15"/>
        <v>HUMAN APPROVAL</v>
      </c>
    </row>
    <row r="134" spans="1:24">
      <c r="A134" s="42" t="s">
        <v>972</v>
      </c>
      <c r="B134" s="43" t="s">
        <v>263</v>
      </c>
      <c r="C134" s="43" t="s">
        <v>262</v>
      </c>
      <c r="D134" s="43" t="s">
        <v>346</v>
      </c>
      <c r="E134" s="43" t="s">
        <v>347</v>
      </c>
      <c r="F134" s="53">
        <v>0.87257598761908506</v>
      </c>
      <c r="G134" s="53">
        <v>0.22541539583608899</v>
      </c>
      <c r="H134" s="43">
        <v>1</v>
      </c>
      <c r="I134" s="53">
        <v>0.51122019230769233</v>
      </c>
      <c r="J134" s="43" t="s">
        <v>1202</v>
      </c>
      <c r="K134" s="99">
        <v>55</v>
      </c>
      <c r="L134" s="43">
        <v>0</v>
      </c>
      <c r="M134" s="43">
        <v>1</v>
      </c>
      <c r="N134" s="77">
        <v>0.1</v>
      </c>
      <c r="O134" s="77">
        <v>7.1202838257988316E-2</v>
      </c>
      <c r="P134" s="77">
        <v>7.1202838257988316E-2</v>
      </c>
      <c r="Q134" s="102">
        <f t="shared" si="8"/>
        <v>55</v>
      </c>
      <c r="R134" s="58">
        <f t="shared" si="9"/>
        <v>0</v>
      </c>
      <c r="S134" s="58">
        <f t="shared" si="10"/>
        <v>1</v>
      </c>
      <c r="T134" s="58" t="str">
        <f t="shared" si="11"/>
        <v>ELIGIBLE</v>
      </c>
      <c r="U134" s="78">
        <f t="shared" si="12"/>
        <v>7.1202838257988316E-2</v>
      </c>
      <c r="V134" s="78">
        <f t="shared" si="13"/>
        <v>0</v>
      </c>
      <c r="W134" s="78">
        <f t="shared" si="14"/>
        <v>0.60769016250235874</v>
      </c>
      <c r="X134" s="73" t="str">
        <f t="shared" si="15"/>
        <v>HUMAN APPROVAL</v>
      </c>
    </row>
    <row r="135" spans="1:24">
      <c r="A135" s="42" t="s">
        <v>770</v>
      </c>
      <c r="B135" s="43" t="s">
        <v>308</v>
      </c>
      <c r="C135" s="43" t="s">
        <v>310</v>
      </c>
      <c r="D135" s="43" t="s">
        <v>346</v>
      </c>
      <c r="E135" s="43" t="s">
        <v>344</v>
      </c>
      <c r="F135" s="53">
        <v>0.87251791170503501</v>
      </c>
      <c r="G135" s="53">
        <v>0.33607304350214451</v>
      </c>
      <c r="H135" s="43">
        <v>1</v>
      </c>
      <c r="I135" s="53">
        <v>0.50104903846153848</v>
      </c>
      <c r="J135" s="43" t="s">
        <v>1202</v>
      </c>
      <c r="K135" s="99">
        <v>55</v>
      </c>
      <c r="L135" s="43">
        <v>0</v>
      </c>
      <c r="M135" s="43">
        <v>1</v>
      </c>
      <c r="N135" s="77">
        <v>0.1</v>
      </c>
      <c r="O135" s="77">
        <v>7.9648861949309979E-2</v>
      </c>
      <c r="P135" s="77">
        <v>7.9648861949309979E-2</v>
      </c>
      <c r="Q135" s="102">
        <f t="shared" si="8"/>
        <v>55</v>
      </c>
      <c r="R135" s="58">
        <f t="shared" si="9"/>
        <v>0</v>
      </c>
      <c r="S135" s="58">
        <f t="shared" si="10"/>
        <v>1</v>
      </c>
      <c r="T135" s="58" t="str">
        <f t="shared" si="11"/>
        <v>ELIGIBLE</v>
      </c>
      <c r="U135" s="78">
        <f t="shared" si="12"/>
        <v>7.9648861949309979E-2</v>
      </c>
      <c r="V135" s="78">
        <f t="shared" si="13"/>
        <v>0</v>
      </c>
      <c r="W135" s="78">
        <f t="shared" si="14"/>
        <v>0.64740551281736602</v>
      </c>
      <c r="X135" s="73" t="str">
        <f t="shared" si="15"/>
        <v>HUMAN APPROVAL</v>
      </c>
    </row>
    <row r="136" spans="1:24">
      <c r="A136" s="42" t="s">
        <v>805</v>
      </c>
      <c r="B136" s="43" t="s">
        <v>312</v>
      </c>
      <c r="C136" s="43" t="s">
        <v>314</v>
      </c>
      <c r="D136" s="43" t="s">
        <v>346</v>
      </c>
      <c r="E136" s="43" t="s">
        <v>344</v>
      </c>
      <c r="F136" s="53">
        <v>0.87208862546062405</v>
      </c>
      <c r="G136" s="53">
        <v>0.47788049682039252</v>
      </c>
      <c r="H136" s="43">
        <v>1</v>
      </c>
      <c r="I136" s="53">
        <v>0.39374423076923076</v>
      </c>
      <c r="J136" s="43" t="s">
        <v>1202</v>
      </c>
      <c r="K136" s="99">
        <v>55</v>
      </c>
      <c r="L136" s="43">
        <v>0</v>
      </c>
      <c r="M136" s="43">
        <v>1</v>
      </c>
      <c r="N136" s="77">
        <v>0.1</v>
      </c>
      <c r="O136" s="77">
        <v>9.294552187569334E-2</v>
      </c>
      <c r="P136" s="77">
        <v>9.294552187569334E-2</v>
      </c>
      <c r="Q136" s="102">
        <f t="shared" si="8"/>
        <v>55</v>
      </c>
      <c r="R136" s="58">
        <f t="shared" si="9"/>
        <v>0</v>
      </c>
      <c r="S136" s="58">
        <f t="shared" si="10"/>
        <v>1</v>
      </c>
      <c r="T136" s="58" t="str">
        <f t="shared" si="11"/>
        <v>ELIGIBLE</v>
      </c>
      <c r="U136" s="78">
        <f t="shared" si="12"/>
        <v>9.294552187569334E-2</v>
      </c>
      <c r="V136" s="78">
        <f t="shared" si="13"/>
        <v>0</v>
      </c>
      <c r="W136" s="78">
        <f t="shared" si="14"/>
        <v>0.70753249481355762</v>
      </c>
      <c r="X136" s="73" t="str">
        <f t="shared" si="15"/>
        <v>HUMAN APPROVAL</v>
      </c>
    </row>
    <row r="137" spans="1:24">
      <c r="A137" s="42" t="s">
        <v>1049</v>
      </c>
      <c r="B137" s="43" t="s">
        <v>303</v>
      </c>
      <c r="C137" s="43" t="s">
        <v>302</v>
      </c>
      <c r="D137" s="43" t="s">
        <v>343</v>
      </c>
      <c r="E137" s="43" t="s">
        <v>347</v>
      </c>
      <c r="F137" s="53">
        <v>0.8705009145612953</v>
      </c>
      <c r="G137" s="53">
        <v>0.58562326038838819</v>
      </c>
      <c r="H137" s="43">
        <v>1</v>
      </c>
      <c r="I137" s="53">
        <v>0.53067403846153849</v>
      </c>
      <c r="J137" s="43" t="s">
        <v>1202</v>
      </c>
      <c r="K137" s="99">
        <v>55</v>
      </c>
      <c r="L137" s="43">
        <v>0</v>
      </c>
      <c r="M137" s="43">
        <v>1</v>
      </c>
      <c r="N137" s="77">
        <v>0.1</v>
      </c>
      <c r="O137" s="77">
        <v>9.7247750376626141E-2</v>
      </c>
      <c r="P137" s="77">
        <v>9.7247750376626141E-2</v>
      </c>
      <c r="Q137" s="102">
        <f t="shared" si="8"/>
        <v>55</v>
      </c>
      <c r="R137" s="58">
        <f t="shared" si="9"/>
        <v>0</v>
      </c>
      <c r="S137" s="58">
        <f t="shared" si="10"/>
        <v>1</v>
      </c>
      <c r="T137" s="58" t="str">
        <f t="shared" si="11"/>
        <v>ELIGIBLE</v>
      </c>
      <c r="U137" s="78">
        <f t="shared" si="12"/>
        <v>9.7247750376626141E-2</v>
      </c>
      <c r="V137" s="78">
        <f t="shared" si="13"/>
        <v>0</v>
      </c>
      <c r="W137" s="78">
        <f t="shared" si="14"/>
        <v>0.73067624029849443</v>
      </c>
      <c r="X137" s="73" t="str">
        <f t="shared" si="15"/>
        <v>HUMAN APPROVAL</v>
      </c>
    </row>
    <row r="138" spans="1:24">
      <c r="A138" s="42" t="s">
        <v>1143</v>
      </c>
      <c r="B138" s="43" t="s">
        <v>295</v>
      </c>
      <c r="C138" s="43" t="s">
        <v>296</v>
      </c>
      <c r="D138" s="43" t="s">
        <v>349</v>
      </c>
      <c r="E138" s="43" t="s">
        <v>344</v>
      </c>
      <c r="F138" s="53">
        <v>0.87038664989240933</v>
      </c>
      <c r="G138" s="53">
        <v>0.58385988810833789</v>
      </c>
      <c r="H138" s="43">
        <v>1</v>
      </c>
      <c r="I138" s="53">
        <v>0.55168173076923077</v>
      </c>
      <c r="J138" s="43" t="s">
        <v>1202</v>
      </c>
      <c r="K138" s="99">
        <v>55</v>
      </c>
      <c r="L138" s="43">
        <v>0</v>
      </c>
      <c r="M138" s="43">
        <v>1</v>
      </c>
      <c r="N138" s="77">
        <v>0.1</v>
      </c>
      <c r="O138" s="77">
        <v>9.6520903596276228E-2</v>
      </c>
      <c r="P138" s="77">
        <v>9.6520903596276228E-2</v>
      </c>
      <c r="Q138" s="102">
        <f t="shared" si="8"/>
        <v>55</v>
      </c>
      <c r="R138" s="58">
        <f t="shared" si="9"/>
        <v>0</v>
      </c>
      <c r="S138" s="58">
        <f t="shared" si="10"/>
        <v>1</v>
      </c>
      <c r="T138" s="58" t="str">
        <f t="shared" si="11"/>
        <v>ELIGIBLE</v>
      </c>
      <c r="U138" s="78">
        <f t="shared" si="12"/>
        <v>9.6520903596276228E-2</v>
      </c>
      <c r="V138" s="78">
        <f t="shared" si="13"/>
        <v>0</v>
      </c>
      <c r="W138" s="78">
        <f t="shared" si="14"/>
        <v>0.72789544520182037</v>
      </c>
      <c r="X138" s="73" t="str">
        <f t="shared" si="15"/>
        <v>HUMAN APPROVAL</v>
      </c>
    </row>
    <row r="139" spans="1:24">
      <c r="A139" s="42" t="s">
        <v>854</v>
      </c>
      <c r="B139" s="43" t="s">
        <v>263</v>
      </c>
      <c r="C139" s="43" t="s">
        <v>262</v>
      </c>
      <c r="D139" s="43" t="s">
        <v>353</v>
      </c>
      <c r="E139" s="43" t="s">
        <v>344</v>
      </c>
      <c r="F139" s="53">
        <v>0.87036896738347291</v>
      </c>
      <c r="G139" s="53">
        <v>0.33338373407714617</v>
      </c>
      <c r="H139" s="43">
        <v>0</v>
      </c>
      <c r="I139" s="53">
        <v>0.38965096153846152</v>
      </c>
      <c r="J139" s="43" t="s">
        <v>1202</v>
      </c>
      <c r="K139" s="99">
        <v>55</v>
      </c>
      <c r="L139" s="43">
        <v>0</v>
      </c>
      <c r="M139" s="43">
        <v>1</v>
      </c>
      <c r="N139" s="77">
        <v>0.1</v>
      </c>
      <c r="O139" s="77">
        <v>8.1838353766802444E-2</v>
      </c>
      <c r="P139" s="77">
        <v>8.1838353766802444E-2</v>
      </c>
      <c r="Q139" s="102">
        <f t="shared" si="8"/>
        <v>55</v>
      </c>
      <c r="R139" s="58">
        <f t="shared" si="9"/>
        <v>0</v>
      </c>
      <c r="S139" s="58">
        <f t="shared" si="10"/>
        <v>1</v>
      </c>
      <c r="T139" s="58" t="str">
        <f t="shared" si="11"/>
        <v>ELIGIBLE</v>
      </c>
      <c r="U139" s="78">
        <f t="shared" si="12"/>
        <v>8.1838353766802444E-2</v>
      </c>
      <c r="V139" s="78">
        <f t="shared" si="13"/>
        <v>0</v>
      </c>
      <c r="W139" s="78">
        <f t="shared" si="14"/>
        <v>0.65642214283406508</v>
      </c>
      <c r="X139" s="73" t="str">
        <f t="shared" si="15"/>
        <v>HUMAN APPROVAL</v>
      </c>
    </row>
    <row r="140" spans="1:24">
      <c r="A140" s="42" t="s">
        <v>1048</v>
      </c>
      <c r="B140" s="43" t="s">
        <v>312</v>
      </c>
      <c r="C140" s="43" t="s">
        <v>314</v>
      </c>
      <c r="D140" s="43" t="s">
        <v>343</v>
      </c>
      <c r="E140" s="43" t="s">
        <v>344</v>
      </c>
      <c r="F140" s="53">
        <v>0.87027920055552344</v>
      </c>
      <c r="G140" s="53">
        <v>0.50238234764666978</v>
      </c>
      <c r="H140" s="43">
        <v>1</v>
      </c>
      <c r="I140" s="53">
        <v>0.34961346153846151</v>
      </c>
      <c r="J140" s="43" t="s">
        <v>1202</v>
      </c>
      <c r="K140" s="99">
        <v>55</v>
      </c>
      <c r="L140" s="43">
        <v>0</v>
      </c>
      <c r="M140" s="43">
        <v>1</v>
      </c>
      <c r="N140" s="77">
        <v>0.1</v>
      </c>
      <c r="O140" s="77">
        <v>9.5848407718443995E-2</v>
      </c>
      <c r="P140" s="77">
        <v>9.5848407718443995E-2</v>
      </c>
      <c r="Q140" s="102">
        <f t="shared" si="8"/>
        <v>55</v>
      </c>
      <c r="R140" s="58">
        <f t="shared" si="9"/>
        <v>0</v>
      </c>
      <c r="S140" s="58">
        <f t="shared" si="10"/>
        <v>1</v>
      </c>
      <c r="T140" s="58" t="str">
        <f t="shared" si="11"/>
        <v>ELIGIBLE</v>
      </c>
      <c r="U140" s="78">
        <f t="shared" si="12"/>
        <v>9.5848407718443995E-2</v>
      </c>
      <c r="V140" s="78">
        <f t="shared" si="13"/>
        <v>0</v>
      </c>
      <c r="W140" s="78">
        <f t="shared" si="14"/>
        <v>0.7195260358280261</v>
      </c>
      <c r="X140" s="73" t="str">
        <f t="shared" si="15"/>
        <v>HUMAN APPROVAL</v>
      </c>
    </row>
    <row r="141" spans="1:24">
      <c r="A141" s="42" t="s">
        <v>568</v>
      </c>
      <c r="B141" s="43" t="s">
        <v>273</v>
      </c>
      <c r="C141" s="43" t="s">
        <v>272</v>
      </c>
      <c r="D141" s="43" t="s">
        <v>353</v>
      </c>
      <c r="E141" s="43" t="s">
        <v>350</v>
      </c>
      <c r="F141" s="53">
        <v>0.86953608486611156</v>
      </c>
      <c r="G141" s="53">
        <v>0.8252778551342036</v>
      </c>
      <c r="H141" s="43">
        <v>1</v>
      </c>
      <c r="I141" s="53">
        <v>0.6154067307692308</v>
      </c>
      <c r="J141" s="43" t="s">
        <v>1200</v>
      </c>
      <c r="K141" s="99">
        <v>205</v>
      </c>
      <c r="L141" s="43">
        <v>1</v>
      </c>
      <c r="M141" s="43">
        <v>2</v>
      </c>
      <c r="N141" s="77">
        <v>0.25</v>
      </c>
      <c r="O141" s="77">
        <v>0.28006277938364577</v>
      </c>
      <c r="P141" s="77">
        <v>0.28006277938364577</v>
      </c>
      <c r="Q141" s="102">
        <f t="shared" si="8"/>
        <v>205</v>
      </c>
      <c r="R141" s="58">
        <f t="shared" si="9"/>
        <v>1</v>
      </c>
      <c r="S141" s="58">
        <f t="shared" si="10"/>
        <v>2</v>
      </c>
      <c r="T141" s="58" t="str">
        <f t="shared" si="11"/>
        <v>ELIGIBLE</v>
      </c>
      <c r="U141" s="78">
        <f t="shared" si="12"/>
        <v>0.28006277938364577</v>
      </c>
      <c r="V141" s="78">
        <f t="shared" si="13"/>
        <v>0</v>
      </c>
      <c r="W141" s="78">
        <f t="shared" si="14"/>
        <v>0.80555142289640969</v>
      </c>
      <c r="X141" s="73" t="str">
        <f t="shared" si="15"/>
        <v>HUMAN APPROVAL</v>
      </c>
    </row>
    <row r="142" spans="1:24">
      <c r="A142" s="42" t="s">
        <v>696</v>
      </c>
      <c r="B142" s="43" t="s">
        <v>286</v>
      </c>
      <c r="C142" s="43" t="s">
        <v>285</v>
      </c>
      <c r="D142" s="43" t="s">
        <v>353</v>
      </c>
      <c r="E142" s="43" t="s">
        <v>350</v>
      </c>
      <c r="F142" s="53">
        <v>0.86931307436313798</v>
      </c>
      <c r="G142" s="53">
        <v>0.6956039506280336</v>
      </c>
      <c r="H142" s="43">
        <v>1</v>
      </c>
      <c r="I142" s="53">
        <v>0.19598750000000001</v>
      </c>
      <c r="J142" s="43" t="s">
        <v>1200</v>
      </c>
      <c r="K142" s="99">
        <v>205</v>
      </c>
      <c r="L142" s="43">
        <v>1</v>
      </c>
      <c r="M142" s="43">
        <v>2</v>
      </c>
      <c r="N142" s="77">
        <v>0.25</v>
      </c>
      <c r="O142" s="77">
        <v>0.2885288548527441</v>
      </c>
      <c r="P142" s="77">
        <v>0.2885288548527441</v>
      </c>
      <c r="Q142" s="102">
        <f t="shared" ref="Q142:Q205" si="16">INDEX($H$5:$H$9,MATCH(J142,$G$5:$G$9,0))</f>
        <v>205</v>
      </c>
      <c r="R142" s="58">
        <f t="shared" ref="R142:R205" si="17">INDEX($I$5:$I$9,MATCH(J142,$G$5:$G$9,0))</f>
        <v>1</v>
      </c>
      <c r="S142" s="58">
        <f t="shared" ref="S142:S205" si="18">INDEX($J$5:$J$9,MATCH(J142,$G$5:$G$9,0))</f>
        <v>2</v>
      </c>
      <c r="T142" s="58" t="str">
        <f t="shared" ref="T142:T205" si="19">IF(AND(OR(J142="Approved email",J142="Hybrid sequence"),H142=0),"INELIGIBLE","ELIGIBLE")</f>
        <v>ELIGIBLE</v>
      </c>
      <c r="U142" s="78">
        <f t="shared" ref="U142:U205" si="20">INDEX($K$5:$K$9,MATCH(J142,$G$5:$G$9,0))*(0.35+0.9*F142)*(0.55+0.75*G142)*(1-0.25*I142)</f>
        <v>0.2885288548527441</v>
      </c>
      <c r="V142" s="78">
        <f t="shared" ref="V142:V205" si="21">U142-O142</f>
        <v>0</v>
      </c>
      <c r="W142" s="78">
        <f t="shared" ref="W142:W205" si="22">0.55*F142+0.35*G142+0.1*(1-I142)</f>
        <v>0.8019848236195376</v>
      </c>
      <c r="X142" s="73" t="str">
        <f t="shared" ref="X142:X205" si="23">IF(T142="INELIGIBLE","BLOCK",IF(ABS(V142)&gt;0.0001,"CHECK","HUMAN APPROVAL"))</f>
        <v>HUMAN APPROVAL</v>
      </c>
    </row>
    <row r="143" spans="1:24">
      <c r="A143" s="42" t="s">
        <v>394</v>
      </c>
      <c r="B143" s="43" t="s">
        <v>286</v>
      </c>
      <c r="C143" s="43" t="s">
        <v>289</v>
      </c>
      <c r="D143" s="43" t="s">
        <v>343</v>
      </c>
      <c r="E143" s="43" t="s">
        <v>350</v>
      </c>
      <c r="F143" s="53">
        <v>0.86649329090020455</v>
      </c>
      <c r="G143" s="53">
        <v>0.67203460032448237</v>
      </c>
      <c r="H143" s="43">
        <v>1</v>
      </c>
      <c r="I143" s="53">
        <v>0.12021442307692308</v>
      </c>
      <c r="J143" s="43" t="s">
        <v>1200</v>
      </c>
      <c r="K143" s="99">
        <v>205</v>
      </c>
      <c r="L143" s="43">
        <v>1</v>
      </c>
      <c r="M143" s="43">
        <v>2</v>
      </c>
      <c r="N143" s="77">
        <v>0.25</v>
      </c>
      <c r="O143" s="77">
        <v>0.28877361787768746</v>
      </c>
      <c r="P143" s="77">
        <v>0.28877361787768746</v>
      </c>
      <c r="Q143" s="102">
        <f t="shared" si="16"/>
        <v>205</v>
      </c>
      <c r="R143" s="58">
        <f t="shared" si="17"/>
        <v>1</v>
      </c>
      <c r="S143" s="58">
        <f t="shared" si="18"/>
        <v>2</v>
      </c>
      <c r="T143" s="58" t="str">
        <f t="shared" si="19"/>
        <v>ELIGIBLE</v>
      </c>
      <c r="U143" s="78">
        <f t="shared" si="20"/>
        <v>0.28877361787768746</v>
      </c>
      <c r="V143" s="78">
        <f t="shared" si="21"/>
        <v>0</v>
      </c>
      <c r="W143" s="78">
        <f t="shared" si="22"/>
        <v>0.79976197780098901</v>
      </c>
      <c r="X143" s="73" t="str">
        <f t="shared" si="23"/>
        <v>HUMAN APPROVAL</v>
      </c>
    </row>
    <row r="144" spans="1:24">
      <c r="A144" s="42" t="s">
        <v>469</v>
      </c>
      <c r="B144" s="43" t="s">
        <v>281</v>
      </c>
      <c r="C144" s="43" t="s">
        <v>280</v>
      </c>
      <c r="D144" s="43" t="s">
        <v>349</v>
      </c>
      <c r="E144" s="43" t="s">
        <v>344</v>
      </c>
      <c r="F144" s="53">
        <v>0.86621908348803267</v>
      </c>
      <c r="G144" s="53">
        <v>0.53861868863981688</v>
      </c>
      <c r="H144" s="43">
        <v>1</v>
      </c>
      <c r="I144" s="53">
        <v>0.51006346153846149</v>
      </c>
      <c r="J144" s="43" t="s">
        <v>1202</v>
      </c>
      <c r="K144" s="99">
        <v>55</v>
      </c>
      <c r="L144" s="43">
        <v>0</v>
      </c>
      <c r="M144" s="43">
        <v>1</v>
      </c>
      <c r="N144" s="77">
        <v>0.1</v>
      </c>
      <c r="O144" s="77">
        <v>9.4018459181955213E-2</v>
      </c>
      <c r="P144" s="77">
        <v>9.4018459181955213E-2</v>
      </c>
      <c r="Q144" s="102">
        <f t="shared" si="16"/>
        <v>55</v>
      </c>
      <c r="R144" s="58">
        <f t="shared" si="17"/>
        <v>0</v>
      </c>
      <c r="S144" s="58">
        <f t="shared" si="18"/>
        <v>1</v>
      </c>
      <c r="T144" s="58" t="str">
        <f t="shared" si="19"/>
        <v>ELIGIBLE</v>
      </c>
      <c r="U144" s="78">
        <f t="shared" si="20"/>
        <v>9.4018459181955213E-2</v>
      </c>
      <c r="V144" s="78">
        <f t="shared" si="21"/>
        <v>0</v>
      </c>
      <c r="W144" s="78">
        <f t="shared" si="22"/>
        <v>0.71393069078850779</v>
      </c>
      <c r="X144" s="73" t="str">
        <f t="shared" si="23"/>
        <v>HUMAN APPROVAL</v>
      </c>
    </row>
    <row r="145" spans="1:24">
      <c r="A145" s="42" t="s">
        <v>1085</v>
      </c>
      <c r="B145" s="43" t="s">
        <v>286</v>
      </c>
      <c r="C145" s="43" t="s">
        <v>285</v>
      </c>
      <c r="D145" s="43" t="s">
        <v>349</v>
      </c>
      <c r="E145" s="43" t="s">
        <v>344</v>
      </c>
      <c r="F145" s="53">
        <v>0.86527868152547027</v>
      </c>
      <c r="G145" s="53">
        <v>0.42162159096622293</v>
      </c>
      <c r="H145" s="43">
        <v>1</v>
      </c>
      <c r="I145" s="53">
        <v>8.4047115384615387E-2</v>
      </c>
      <c r="J145" s="43" t="s">
        <v>1202</v>
      </c>
      <c r="K145" s="99">
        <v>55</v>
      </c>
      <c r="L145" s="43">
        <v>0</v>
      </c>
      <c r="M145" s="43">
        <v>1</v>
      </c>
      <c r="N145" s="77">
        <v>0.1</v>
      </c>
      <c r="O145" s="77">
        <v>9.5719812909796212E-2</v>
      </c>
      <c r="P145" s="77">
        <v>9.5719812909796212E-2</v>
      </c>
      <c r="Q145" s="102">
        <f t="shared" si="16"/>
        <v>55</v>
      </c>
      <c r="R145" s="58">
        <f t="shared" si="17"/>
        <v>0</v>
      </c>
      <c r="S145" s="58">
        <f t="shared" si="18"/>
        <v>1</v>
      </c>
      <c r="T145" s="58" t="str">
        <f t="shared" si="19"/>
        <v>ELIGIBLE</v>
      </c>
      <c r="U145" s="78">
        <f t="shared" si="20"/>
        <v>9.5719812909796212E-2</v>
      </c>
      <c r="V145" s="78">
        <f t="shared" si="21"/>
        <v>0</v>
      </c>
      <c r="W145" s="78">
        <f t="shared" si="22"/>
        <v>0.71506612013872517</v>
      </c>
      <c r="X145" s="73" t="str">
        <f t="shared" si="23"/>
        <v>HUMAN APPROVAL</v>
      </c>
    </row>
    <row r="146" spans="1:24">
      <c r="A146" s="42" t="s">
        <v>1130</v>
      </c>
      <c r="B146" s="43" t="s">
        <v>286</v>
      </c>
      <c r="C146" s="43" t="s">
        <v>292</v>
      </c>
      <c r="D146" s="43" t="s">
        <v>346</v>
      </c>
      <c r="E146" s="43" t="s">
        <v>350</v>
      </c>
      <c r="F146" s="53">
        <v>0.86516009794973836</v>
      </c>
      <c r="G146" s="53">
        <v>0.70622944545445643</v>
      </c>
      <c r="H146" s="43">
        <v>1</v>
      </c>
      <c r="I146" s="53">
        <v>0.3298875</v>
      </c>
      <c r="J146" s="43" t="s">
        <v>1200</v>
      </c>
      <c r="K146" s="99">
        <v>205</v>
      </c>
      <c r="L146" s="43">
        <v>1</v>
      </c>
      <c r="M146" s="43">
        <v>2</v>
      </c>
      <c r="N146" s="77">
        <v>0.25</v>
      </c>
      <c r="O146" s="77">
        <v>0.27951703300861047</v>
      </c>
      <c r="P146" s="77">
        <v>0.27951703300861047</v>
      </c>
      <c r="Q146" s="102">
        <f t="shared" si="16"/>
        <v>205</v>
      </c>
      <c r="R146" s="58">
        <f t="shared" si="17"/>
        <v>1</v>
      </c>
      <c r="S146" s="58">
        <f t="shared" si="18"/>
        <v>2</v>
      </c>
      <c r="T146" s="58" t="str">
        <f t="shared" si="19"/>
        <v>ELIGIBLE</v>
      </c>
      <c r="U146" s="78">
        <f t="shared" si="20"/>
        <v>0.27951703300861047</v>
      </c>
      <c r="V146" s="78">
        <f t="shared" si="21"/>
        <v>0</v>
      </c>
      <c r="W146" s="78">
        <f t="shared" si="22"/>
        <v>0.79002960978141579</v>
      </c>
      <c r="X146" s="73" t="str">
        <f t="shared" si="23"/>
        <v>HUMAN APPROVAL</v>
      </c>
    </row>
    <row r="147" spans="1:24">
      <c r="A147" s="42" t="s">
        <v>983</v>
      </c>
      <c r="B147" s="43" t="s">
        <v>244</v>
      </c>
      <c r="C147" s="43" t="s">
        <v>258</v>
      </c>
      <c r="D147" s="43" t="s">
        <v>349</v>
      </c>
      <c r="E147" s="43" t="s">
        <v>344</v>
      </c>
      <c r="F147" s="53">
        <v>0.86506321404130671</v>
      </c>
      <c r="G147" s="53">
        <v>0.36952503684660565</v>
      </c>
      <c r="H147" s="43">
        <v>1</v>
      </c>
      <c r="I147" s="53">
        <v>0.40157692307692311</v>
      </c>
      <c r="J147" s="43" t="s">
        <v>1202</v>
      </c>
      <c r="K147" s="99">
        <v>55</v>
      </c>
      <c r="L147" s="43">
        <v>0</v>
      </c>
      <c r="M147" s="43">
        <v>1</v>
      </c>
      <c r="N147" s="77">
        <v>0.1</v>
      </c>
      <c r="O147" s="77">
        <v>8.3976292423679211E-2</v>
      </c>
      <c r="P147" s="77">
        <v>8.3976292423679211E-2</v>
      </c>
      <c r="Q147" s="102">
        <f t="shared" si="16"/>
        <v>55</v>
      </c>
      <c r="R147" s="58">
        <f t="shared" si="17"/>
        <v>0</v>
      </c>
      <c r="S147" s="58">
        <f t="shared" si="18"/>
        <v>1</v>
      </c>
      <c r="T147" s="58" t="str">
        <f t="shared" si="19"/>
        <v>ELIGIBLE</v>
      </c>
      <c r="U147" s="78">
        <f t="shared" si="20"/>
        <v>8.3976292423679211E-2</v>
      </c>
      <c r="V147" s="78">
        <f t="shared" si="21"/>
        <v>0</v>
      </c>
      <c r="W147" s="78">
        <f t="shared" si="22"/>
        <v>0.66496083831133834</v>
      </c>
      <c r="X147" s="73" t="str">
        <f t="shared" si="23"/>
        <v>HUMAN APPROVAL</v>
      </c>
    </row>
    <row r="148" spans="1:24">
      <c r="A148" s="42" t="s">
        <v>659</v>
      </c>
      <c r="B148" s="43" t="s">
        <v>286</v>
      </c>
      <c r="C148" s="43" t="s">
        <v>285</v>
      </c>
      <c r="D148" s="43" t="s">
        <v>343</v>
      </c>
      <c r="E148" s="43" t="s">
        <v>344</v>
      </c>
      <c r="F148" s="53">
        <v>0.86496610706146027</v>
      </c>
      <c r="G148" s="53">
        <v>0.6351832091978219</v>
      </c>
      <c r="H148" s="43">
        <v>1</v>
      </c>
      <c r="I148" s="53">
        <v>0.17162596153846155</v>
      </c>
      <c r="J148" s="43" t="s">
        <v>1200</v>
      </c>
      <c r="K148" s="99">
        <v>205</v>
      </c>
      <c r="L148" s="43">
        <v>1</v>
      </c>
      <c r="M148" s="43">
        <v>2</v>
      </c>
      <c r="N148" s="77">
        <v>0.25</v>
      </c>
      <c r="O148" s="77">
        <v>0.27713764287570308</v>
      </c>
      <c r="P148" s="77">
        <v>0.27713764287570308</v>
      </c>
      <c r="Q148" s="102">
        <f t="shared" si="16"/>
        <v>205</v>
      </c>
      <c r="R148" s="58">
        <f t="shared" si="17"/>
        <v>1</v>
      </c>
      <c r="S148" s="58">
        <f t="shared" si="18"/>
        <v>2</v>
      </c>
      <c r="T148" s="58" t="str">
        <f t="shared" si="19"/>
        <v>ELIGIBLE</v>
      </c>
      <c r="U148" s="78">
        <f t="shared" si="20"/>
        <v>0.27713764287570308</v>
      </c>
      <c r="V148" s="78">
        <f t="shared" si="21"/>
        <v>0</v>
      </c>
      <c r="W148" s="78">
        <f t="shared" si="22"/>
        <v>0.78088288594919475</v>
      </c>
      <c r="X148" s="73" t="str">
        <f t="shared" si="23"/>
        <v>HUMAN APPROVAL</v>
      </c>
    </row>
    <row r="149" spans="1:24">
      <c r="A149" s="42" t="s">
        <v>586</v>
      </c>
      <c r="B149" s="43" t="s">
        <v>276</v>
      </c>
      <c r="C149" s="43" t="s">
        <v>279</v>
      </c>
      <c r="D149" s="43" t="s">
        <v>346</v>
      </c>
      <c r="E149" s="43" t="s">
        <v>350</v>
      </c>
      <c r="F149" s="53">
        <v>0.86493141244061078</v>
      </c>
      <c r="G149" s="53">
        <v>0.62909631833864388</v>
      </c>
      <c r="H149" s="43">
        <v>1</v>
      </c>
      <c r="I149" s="53">
        <v>0.54795000000000005</v>
      </c>
      <c r="J149" s="43" t="s">
        <v>1202</v>
      </c>
      <c r="K149" s="99">
        <v>55</v>
      </c>
      <c r="L149" s="43">
        <v>0</v>
      </c>
      <c r="M149" s="43">
        <v>1</v>
      </c>
      <c r="N149" s="77">
        <v>0.1</v>
      </c>
      <c r="O149" s="77">
        <v>9.9510805894318641E-2</v>
      </c>
      <c r="P149" s="77">
        <v>9.9510805894318641E-2</v>
      </c>
      <c r="Q149" s="102">
        <f t="shared" si="16"/>
        <v>55</v>
      </c>
      <c r="R149" s="58">
        <f t="shared" si="17"/>
        <v>0</v>
      </c>
      <c r="S149" s="58">
        <f t="shared" si="18"/>
        <v>1</v>
      </c>
      <c r="T149" s="58" t="str">
        <f t="shared" si="19"/>
        <v>ELIGIBLE</v>
      </c>
      <c r="U149" s="78">
        <f t="shared" si="20"/>
        <v>9.9510805894318641E-2</v>
      </c>
      <c r="V149" s="78">
        <f t="shared" si="21"/>
        <v>0</v>
      </c>
      <c r="W149" s="78">
        <f t="shared" si="22"/>
        <v>0.74110098826086124</v>
      </c>
      <c r="X149" s="73" t="str">
        <f t="shared" si="23"/>
        <v>HUMAN APPROVAL</v>
      </c>
    </row>
    <row r="150" spans="1:24">
      <c r="A150" s="42" t="s">
        <v>629</v>
      </c>
      <c r="B150" s="43" t="s">
        <v>270</v>
      </c>
      <c r="C150" s="43" t="s">
        <v>271</v>
      </c>
      <c r="D150" s="43" t="s">
        <v>353</v>
      </c>
      <c r="E150" s="43" t="s">
        <v>347</v>
      </c>
      <c r="F150" s="53">
        <v>0.86396093470094559</v>
      </c>
      <c r="G150" s="53">
        <v>8.2981421494255789E-2</v>
      </c>
      <c r="H150" s="43">
        <v>0</v>
      </c>
      <c r="I150" s="53">
        <v>0.61232307692307697</v>
      </c>
      <c r="J150" s="43" t="s">
        <v>1196</v>
      </c>
      <c r="K150" s="99">
        <v>0</v>
      </c>
      <c r="L150" s="43">
        <v>0</v>
      </c>
      <c r="M150" s="43">
        <v>0</v>
      </c>
      <c r="N150" s="77">
        <v>0</v>
      </c>
      <c r="O150" s="77">
        <v>0</v>
      </c>
      <c r="P150" s="77">
        <v>0</v>
      </c>
      <c r="Q150" s="102">
        <f t="shared" si="16"/>
        <v>0</v>
      </c>
      <c r="R150" s="58">
        <f t="shared" si="17"/>
        <v>0</v>
      </c>
      <c r="S150" s="58">
        <f t="shared" si="18"/>
        <v>0</v>
      </c>
      <c r="T150" s="58" t="str">
        <f t="shared" si="19"/>
        <v>ELIGIBLE</v>
      </c>
      <c r="U150" s="78">
        <f t="shared" si="20"/>
        <v>0</v>
      </c>
      <c r="V150" s="78">
        <f t="shared" si="21"/>
        <v>0</v>
      </c>
      <c r="W150" s="78">
        <f t="shared" si="22"/>
        <v>0.54298970391620194</v>
      </c>
      <c r="X150" s="73" t="str">
        <f t="shared" si="23"/>
        <v>HUMAN APPROVAL</v>
      </c>
    </row>
    <row r="151" spans="1:24">
      <c r="A151" s="42" t="s">
        <v>483</v>
      </c>
      <c r="B151" s="43" t="s">
        <v>286</v>
      </c>
      <c r="C151" s="43" t="s">
        <v>292</v>
      </c>
      <c r="D151" s="43" t="s">
        <v>343</v>
      </c>
      <c r="E151" s="43" t="s">
        <v>347</v>
      </c>
      <c r="F151" s="53">
        <v>0.86321727019039596</v>
      </c>
      <c r="G151" s="53">
        <v>3.9516684685574649E-2</v>
      </c>
      <c r="H151" s="43">
        <v>0</v>
      </c>
      <c r="I151" s="53">
        <v>0.25732211538461541</v>
      </c>
      <c r="J151" s="43" t="s">
        <v>1196</v>
      </c>
      <c r="K151" s="99">
        <v>0</v>
      </c>
      <c r="L151" s="43">
        <v>0</v>
      </c>
      <c r="M151" s="43">
        <v>0</v>
      </c>
      <c r="N151" s="77">
        <v>0</v>
      </c>
      <c r="O151" s="77">
        <v>0</v>
      </c>
      <c r="P151" s="77">
        <v>0</v>
      </c>
      <c r="Q151" s="102">
        <f t="shared" si="16"/>
        <v>0</v>
      </c>
      <c r="R151" s="58">
        <f t="shared" si="17"/>
        <v>0</v>
      </c>
      <c r="S151" s="58">
        <f t="shared" si="18"/>
        <v>0</v>
      </c>
      <c r="T151" s="58" t="str">
        <f t="shared" si="19"/>
        <v>ELIGIBLE</v>
      </c>
      <c r="U151" s="78">
        <f t="shared" si="20"/>
        <v>0</v>
      </c>
      <c r="V151" s="78">
        <f t="shared" si="21"/>
        <v>0</v>
      </c>
      <c r="W151" s="78">
        <f t="shared" si="22"/>
        <v>0.56286812670620734</v>
      </c>
      <c r="X151" s="73" t="str">
        <f t="shared" si="23"/>
        <v>HUMAN APPROVAL</v>
      </c>
    </row>
    <row r="152" spans="1:24">
      <c r="A152" s="42" t="s">
        <v>878</v>
      </c>
      <c r="B152" s="43" t="s">
        <v>281</v>
      </c>
      <c r="C152" s="43" t="s">
        <v>283</v>
      </c>
      <c r="D152" s="43" t="s">
        <v>349</v>
      </c>
      <c r="E152" s="43" t="s">
        <v>350</v>
      </c>
      <c r="F152" s="53">
        <v>0.86275600091784688</v>
      </c>
      <c r="G152" s="53">
        <v>0.63196994995797418</v>
      </c>
      <c r="H152" s="43">
        <v>1</v>
      </c>
      <c r="I152" s="53">
        <v>0.56041057692307694</v>
      </c>
      <c r="J152" s="43" t="s">
        <v>1202</v>
      </c>
      <c r="K152" s="99">
        <v>55</v>
      </c>
      <c r="L152" s="43">
        <v>0</v>
      </c>
      <c r="M152" s="43">
        <v>1</v>
      </c>
      <c r="N152" s="77">
        <v>0.1</v>
      </c>
      <c r="O152" s="77">
        <v>9.9188346727875951E-2</v>
      </c>
      <c r="P152" s="77">
        <v>9.9188346727875951E-2</v>
      </c>
      <c r="Q152" s="102">
        <f t="shared" si="16"/>
        <v>55</v>
      </c>
      <c r="R152" s="58">
        <f t="shared" si="17"/>
        <v>0</v>
      </c>
      <c r="S152" s="58">
        <f t="shared" si="18"/>
        <v>1</v>
      </c>
      <c r="T152" s="58" t="str">
        <f t="shared" si="19"/>
        <v>ELIGIBLE</v>
      </c>
      <c r="U152" s="78">
        <f t="shared" si="20"/>
        <v>9.9188346727875951E-2</v>
      </c>
      <c r="V152" s="78">
        <f t="shared" si="21"/>
        <v>0</v>
      </c>
      <c r="W152" s="78">
        <f t="shared" si="22"/>
        <v>0.73966422529779907</v>
      </c>
      <c r="X152" s="73" t="str">
        <f t="shared" si="23"/>
        <v>HUMAN APPROVAL</v>
      </c>
    </row>
    <row r="153" spans="1:24">
      <c r="A153" s="42" t="s">
        <v>485</v>
      </c>
      <c r="B153" s="43" t="s">
        <v>303</v>
      </c>
      <c r="C153" s="43" t="s">
        <v>305</v>
      </c>
      <c r="D153" s="43" t="s">
        <v>349</v>
      </c>
      <c r="E153" s="43" t="s">
        <v>344</v>
      </c>
      <c r="F153" s="53">
        <v>0.86240004763775402</v>
      </c>
      <c r="G153" s="53">
        <v>0.25618258825212603</v>
      </c>
      <c r="H153" s="43">
        <v>1</v>
      </c>
      <c r="I153" s="53">
        <v>0.35678076923076918</v>
      </c>
      <c r="J153" s="43" t="s">
        <v>1202</v>
      </c>
      <c r="K153" s="99">
        <v>55</v>
      </c>
      <c r="L153" s="43">
        <v>0</v>
      </c>
      <c r="M153" s="43">
        <v>1</v>
      </c>
      <c r="N153" s="77">
        <v>0.1</v>
      </c>
      <c r="O153" s="77">
        <v>7.6121875232858668E-2</v>
      </c>
      <c r="P153" s="77">
        <v>7.6121875232858668E-2</v>
      </c>
      <c r="Q153" s="102">
        <f t="shared" si="16"/>
        <v>55</v>
      </c>
      <c r="R153" s="58">
        <f t="shared" si="17"/>
        <v>0</v>
      </c>
      <c r="S153" s="58">
        <f t="shared" si="18"/>
        <v>1</v>
      </c>
      <c r="T153" s="58" t="str">
        <f t="shared" si="19"/>
        <v>ELIGIBLE</v>
      </c>
      <c r="U153" s="78">
        <f t="shared" si="20"/>
        <v>7.6121875232858668E-2</v>
      </c>
      <c r="V153" s="78">
        <f t="shared" si="21"/>
        <v>0</v>
      </c>
      <c r="W153" s="78">
        <f t="shared" si="22"/>
        <v>0.62830585516593196</v>
      </c>
      <c r="X153" s="73" t="str">
        <f t="shared" si="23"/>
        <v>HUMAN APPROVAL</v>
      </c>
    </row>
    <row r="154" spans="1:24">
      <c r="A154" s="42" t="s">
        <v>1120</v>
      </c>
      <c r="B154" s="43" t="s">
        <v>263</v>
      </c>
      <c r="C154" s="43" t="s">
        <v>262</v>
      </c>
      <c r="D154" s="43" t="s">
        <v>353</v>
      </c>
      <c r="E154" s="43" t="s">
        <v>344</v>
      </c>
      <c r="F154" s="53">
        <v>0.86027199578324931</v>
      </c>
      <c r="G154" s="53">
        <v>0.63791853883730265</v>
      </c>
      <c r="H154" s="43">
        <v>1</v>
      </c>
      <c r="I154" s="53">
        <v>0.63074038461538451</v>
      </c>
      <c r="J154" s="43" t="s">
        <v>1202</v>
      </c>
      <c r="K154" s="99">
        <v>55</v>
      </c>
      <c r="L154" s="43">
        <v>0</v>
      </c>
      <c r="M154" s="43">
        <v>1</v>
      </c>
      <c r="N154" s="77">
        <v>0.1</v>
      </c>
      <c r="O154" s="77">
        <v>9.738988837714696E-2</v>
      </c>
      <c r="P154" s="77">
        <v>9.738988837714696E-2</v>
      </c>
      <c r="Q154" s="102">
        <f t="shared" si="16"/>
        <v>55</v>
      </c>
      <c r="R154" s="58">
        <f t="shared" si="17"/>
        <v>0</v>
      </c>
      <c r="S154" s="58">
        <f t="shared" si="18"/>
        <v>1</v>
      </c>
      <c r="T154" s="58" t="str">
        <f t="shared" si="19"/>
        <v>ELIGIBLE</v>
      </c>
      <c r="U154" s="78">
        <f t="shared" si="20"/>
        <v>9.738988837714696E-2</v>
      </c>
      <c r="V154" s="78">
        <f t="shared" si="21"/>
        <v>0</v>
      </c>
      <c r="W154" s="78">
        <f t="shared" si="22"/>
        <v>0.73334704781230464</v>
      </c>
      <c r="X154" s="73" t="str">
        <f t="shared" si="23"/>
        <v>HUMAN APPROVAL</v>
      </c>
    </row>
    <row r="155" spans="1:24">
      <c r="A155" s="42" t="s">
        <v>480</v>
      </c>
      <c r="B155" s="43" t="s">
        <v>266</v>
      </c>
      <c r="C155" s="43" t="s">
        <v>267</v>
      </c>
      <c r="D155" s="43" t="s">
        <v>353</v>
      </c>
      <c r="E155" s="43" t="s">
        <v>350</v>
      </c>
      <c r="F155" s="53">
        <v>0.85920205444003717</v>
      </c>
      <c r="G155" s="53">
        <v>0.80832459738132367</v>
      </c>
      <c r="H155" s="43">
        <v>1</v>
      </c>
      <c r="I155" s="53">
        <v>0.42637499999999995</v>
      </c>
      <c r="J155" s="43" t="s">
        <v>1200</v>
      </c>
      <c r="K155" s="99">
        <v>205</v>
      </c>
      <c r="L155" s="43">
        <v>1</v>
      </c>
      <c r="M155" s="43">
        <v>2</v>
      </c>
      <c r="N155" s="77">
        <v>0.25</v>
      </c>
      <c r="O155" s="77">
        <v>0.29008616794096242</v>
      </c>
      <c r="P155" s="77">
        <v>0.29008616794096242</v>
      </c>
      <c r="Q155" s="102">
        <f t="shared" si="16"/>
        <v>205</v>
      </c>
      <c r="R155" s="58">
        <f t="shared" si="17"/>
        <v>1</v>
      </c>
      <c r="S155" s="58">
        <f t="shared" si="18"/>
        <v>2</v>
      </c>
      <c r="T155" s="58" t="str">
        <f t="shared" si="19"/>
        <v>ELIGIBLE</v>
      </c>
      <c r="U155" s="78">
        <f t="shared" si="20"/>
        <v>0.29008616794096242</v>
      </c>
      <c r="V155" s="78">
        <f t="shared" si="21"/>
        <v>0</v>
      </c>
      <c r="W155" s="78">
        <f t="shared" si="22"/>
        <v>0.81283723902548366</v>
      </c>
      <c r="X155" s="73" t="str">
        <f t="shared" si="23"/>
        <v>HUMAN APPROVAL</v>
      </c>
    </row>
    <row r="156" spans="1:24">
      <c r="A156" s="42" t="s">
        <v>1139</v>
      </c>
      <c r="B156" s="43" t="s">
        <v>308</v>
      </c>
      <c r="C156" s="43" t="s">
        <v>309</v>
      </c>
      <c r="D156" s="43" t="s">
        <v>353</v>
      </c>
      <c r="E156" s="43" t="s">
        <v>347</v>
      </c>
      <c r="F156" s="53">
        <v>0.85853117630402065</v>
      </c>
      <c r="G156" s="53">
        <v>0.25795791007992058</v>
      </c>
      <c r="H156" s="43">
        <v>1</v>
      </c>
      <c r="I156" s="53">
        <v>0.42618076923076925</v>
      </c>
      <c r="J156" s="43" t="s">
        <v>1202</v>
      </c>
      <c r="K156" s="99">
        <v>55</v>
      </c>
      <c r="L156" s="43">
        <v>0</v>
      </c>
      <c r="M156" s="43">
        <v>1</v>
      </c>
      <c r="N156" s="77">
        <v>0.1</v>
      </c>
      <c r="O156" s="77">
        <v>7.4574501394787426E-2</v>
      </c>
      <c r="P156" s="77">
        <v>7.4574501394787426E-2</v>
      </c>
      <c r="Q156" s="102">
        <f t="shared" si="16"/>
        <v>55</v>
      </c>
      <c r="R156" s="58">
        <f t="shared" si="17"/>
        <v>0</v>
      </c>
      <c r="S156" s="58">
        <f t="shared" si="18"/>
        <v>1</v>
      </c>
      <c r="T156" s="58" t="str">
        <f t="shared" si="19"/>
        <v>ELIGIBLE</v>
      </c>
      <c r="U156" s="78">
        <f t="shared" si="20"/>
        <v>7.4574501394787426E-2</v>
      </c>
      <c r="V156" s="78">
        <f t="shared" si="21"/>
        <v>0</v>
      </c>
      <c r="W156" s="78">
        <f t="shared" si="22"/>
        <v>0.61985933857210662</v>
      </c>
      <c r="X156" s="73" t="str">
        <f t="shared" si="23"/>
        <v>HUMAN APPROVAL</v>
      </c>
    </row>
    <row r="157" spans="1:24">
      <c r="A157" s="42" t="s">
        <v>796</v>
      </c>
      <c r="B157" s="43" t="s">
        <v>244</v>
      </c>
      <c r="C157" s="43" t="s">
        <v>261</v>
      </c>
      <c r="D157" s="43" t="s">
        <v>343</v>
      </c>
      <c r="E157" s="43" t="s">
        <v>344</v>
      </c>
      <c r="F157" s="53">
        <v>0.85653155386091429</v>
      </c>
      <c r="G157" s="53">
        <v>0.47009454069919288</v>
      </c>
      <c r="H157" s="43">
        <v>1</v>
      </c>
      <c r="I157" s="53">
        <v>0.42249615384615385</v>
      </c>
      <c r="J157" s="43" t="s">
        <v>1202</v>
      </c>
      <c r="K157" s="99">
        <v>55</v>
      </c>
      <c r="L157" s="43">
        <v>0</v>
      </c>
      <c r="M157" s="43">
        <v>1</v>
      </c>
      <c r="N157" s="77">
        <v>0.1</v>
      </c>
      <c r="O157" s="77">
        <v>9.0481532444659479E-2</v>
      </c>
      <c r="P157" s="77">
        <v>9.0481532444659479E-2</v>
      </c>
      <c r="Q157" s="102">
        <f t="shared" si="16"/>
        <v>55</v>
      </c>
      <c r="R157" s="58">
        <f t="shared" si="17"/>
        <v>0</v>
      </c>
      <c r="S157" s="58">
        <f t="shared" si="18"/>
        <v>1</v>
      </c>
      <c r="T157" s="58" t="str">
        <f t="shared" si="19"/>
        <v>ELIGIBLE</v>
      </c>
      <c r="U157" s="78">
        <f t="shared" si="20"/>
        <v>9.0481532444659479E-2</v>
      </c>
      <c r="V157" s="78">
        <f t="shared" si="21"/>
        <v>0</v>
      </c>
      <c r="W157" s="78">
        <f t="shared" si="22"/>
        <v>0.69337582848360502</v>
      </c>
      <c r="X157" s="73" t="str">
        <f t="shared" si="23"/>
        <v>HUMAN APPROVAL</v>
      </c>
    </row>
    <row r="158" spans="1:24">
      <c r="A158" s="42" t="s">
        <v>980</v>
      </c>
      <c r="B158" s="43" t="s">
        <v>298</v>
      </c>
      <c r="C158" s="43" t="s">
        <v>300</v>
      </c>
      <c r="D158" s="43" t="s">
        <v>346</v>
      </c>
      <c r="E158" s="43" t="s">
        <v>347</v>
      </c>
      <c r="F158" s="53">
        <v>0.85650983218956356</v>
      </c>
      <c r="G158" s="53">
        <v>0.31721244467211085</v>
      </c>
      <c r="H158" s="43">
        <v>1</v>
      </c>
      <c r="I158" s="53">
        <v>0.31887307692307687</v>
      </c>
      <c r="J158" s="43" t="s">
        <v>1202</v>
      </c>
      <c r="K158" s="99">
        <v>55</v>
      </c>
      <c r="L158" s="43">
        <v>0</v>
      </c>
      <c r="M158" s="43">
        <v>1</v>
      </c>
      <c r="N158" s="77">
        <v>0.1</v>
      </c>
      <c r="O158" s="77">
        <v>8.1273314309778064E-2</v>
      </c>
      <c r="P158" s="77">
        <v>8.1273314309778064E-2</v>
      </c>
      <c r="Q158" s="102">
        <f t="shared" si="16"/>
        <v>55</v>
      </c>
      <c r="R158" s="58">
        <f t="shared" si="17"/>
        <v>0</v>
      </c>
      <c r="S158" s="58">
        <f t="shared" si="18"/>
        <v>1</v>
      </c>
      <c r="T158" s="58" t="str">
        <f t="shared" si="19"/>
        <v>ELIGIBLE</v>
      </c>
      <c r="U158" s="78">
        <f t="shared" si="20"/>
        <v>8.1273314309778064E-2</v>
      </c>
      <c r="V158" s="78">
        <f t="shared" si="21"/>
        <v>0</v>
      </c>
      <c r="W158" s="78">
        <f t="shared" si="22"/>
        <v>0.65021745564719113</v>
      </c>
      <c r="X158" s="73" t="str">
        <f t="shared" si="23"/>
        <v>HUMAN APPROVAL</v>
      </c>
    </row>
    <row r="159" spans="1:24">
      <c r="A159" s="42" t="s">
        <v>401</v>
      </c>
      <c r="B159" s="43" t="s">
        <v>244</v>
      </c>
      <c r="C159" s="43" t="s">
        <v>260</v>
      </c>
      <c r="D159" s="43" t="s">
        <v>369</v>
      </c>
      <c r="E159" s="43" t="s">
        <v>350</v>
      </c>
      <c r="F159" s="53">
        <v>0.85451314947727275</v>
      </c>
      <c r="G159" s="53">
        <v>0.89277900471491844</v>
      </c>
      <c r="H159" s="43">
        <v>1</v>
      </c>
      <c r="I159" s="53">
        <v>0.24380769230769234</v>
      </c>
      <c r="J159" s="43" t="s">
        <v>1200</v>
      </c>
      <c r="K159" s="99">
        <v>205</v>
      </c>
      <c r="L159" s="43">
        <v>1</v>
      </c>
      <c r="M159" s="43">
        <v>2</v>
      </c>
      <c r="N159" s="77">
        <v>0.25</v>
      </c>
      <c r="O159" s="77">
        <v>0.32040090132974447</v>
      </c>
      <c r="P159" s="77">
        <v>0.32040090132974447</v>
      </c>
      <c r="Q159" s="102">
        <f t="shared" si="16"/>
        <v>205</v>
      </c>
      <c r="R159" s="58">
        <f t="shared" si="17"/>
        <v>1</v>
      </c>
      <c r="S159" s="58">
        <f t="shared" si="18"/>
        <v>2</v>
      </c>
      <c r="T159" s="58" t="str">
        <f t="shared" si="19"/>
        <v>ELIGIBLE</v>
      </c>
      <c r="U159" s="78">
        <f t="shared" si="20"/>
        <v>0.32040090132974447</v>
      </c>
      <c r="V159" s="78">
        <f t="shared" si="21"/>
        <v>0</v>
      </c>
      <c r="W159" s="78">
        <f t="shared" si="22"/>
        <v>0.85807411463195216</v>
      </c>
      <c r="X159" s="73" t="str">
        <f t="shared" si="23"/>
        <v>HUMAN APPROVAL</v>
      </c>
    </row>
    <row r="160" spans="1:24">
      <c r="A160" s="42" t="s">
        <v>546</v>
      </c>
      <c r="B160" s="43" t="s">
        <v>308</v>
      </c>
      <c r="C160" s="43" t="s">
        <v>307</v>
      </c>
      <c r="D160" s="43" t="s">
        <v>346</v>
      </c>
      <c r="E160" s="43" t="s">
        <v>350</v>
      </c>
      <c r="F160" s="53">
        <v>0.85365127555273679</v>
      </c>
      <c r="G160" s="53">
        <v>0.70463913952555857</v>
      </c>
      <c r="H160" s="43">
        <v>1</v>
      </c>
      <c r="I160" s="53">
        <v>0.4072817307692308</v>
      </c>
      <c r="J160" s="43" t="s">
        <v>1200</v>
      </c>
      <c r="K160" s="99">
        <v>205</v>
      </c>
      <c r="L160" s="43">
        <v>1</v>
      </c>
      <c r="M160" s="43">
        <v>2</v>
      </c>
      <c r="N160" s="77">
        <v>0.25</v>
      </c>
      <c r="O160" s="77">
        <v>0.27081203517992336</v>
      </c>
      <c r="P160" s="77">
        <v>0.27081203517992336</v>
      </c>
      <c r="Q160" s="102">
        <f t="shared" si="16"/>
        <v>205</v>
      </c>
      <c r="R160" s="58">
        <f t="shared" si="17"/>
        <v>1</v>
      </c>
      <c r="S160" s="58">
        <f t="shared" si="18"/>
        <v>2</v>
      </c>
      <c r="T160" s="58" t="str">
        <f t="shared" si="19"/>
        <v>ELIGIBLE</v>
      </c>
      <c r="U160" s="78">
        <f t="shared" si="20"/>
        <v>0.27081203517992336</v>
      </c>
      <c r="V160" s="78">
        <f t="shared" si="21"/>
        <v>0</v>
      </c>
      <c r="W160" s="78">
        <f t="shared" si="22"/>
        <v>0.77540372731102769</v>
      </c>
      <c r="X160" s="73" t="str">
        <f t="shared" si="23"/>
        <v>HUMAN APPROVAL</v>
      </c>
    </row>
    <row r="161" spans="1:24">
      <c r="A161" s="42" t="s">
        <v>537</v>
      </c>
      <c r="B161" s="43" t="s">
        <v>270</v>
      </c>
      <c r="C161" s="43" t="s">
        <v>271</v>
      </c>
      <c r="D161" s="43" t="s">
        <v>343</v>
      </c>
      <c r="E161" s="43" t="s">
        <v>350</v>
      </c>
      <c r="F161" s="53">
        <v>0.85318627052540941</v>
      </c>
      <c r="G161" s="53">
        <v>0.68100735082567965</v>
      </c>
      <c r="H161" s="43">
        <v>1</v>
      </c>
      <c r="I161" s="53">
        <v>0.5806817307692308</v>
      </c>
      <c r="J161" s="43" t="s">
        <v>1200</v>
      </c>
      <c r="K161" s="99">
        <v>205</v>
      </c>
      <c r="L161" s="43">
        <v>1</v>
      </c>
      <c r="M161" s="43">
        <v>2</v>
      </c>
      <c r="N161" s="77">
        <v>0.25</v>
      </c>
      <c r="O161" s="77">
        <v>0.25341086270315194</v>
      </c>
      <c r="P161" s="77">
        <v>0.25341086270315194</v>
      </c>
      <c r="Q161" s="102">
        <f t="shared" si="16"/>
        <v>205</v>
      </c>
      <c r="R161" s="58">
        <f t="shared" si="17"/>
        <v>1</v>
      </c>
      <c r="S161" s="58">
        <f t="shared" si="18"/>
        <v>2</v>
      </c>
      <c r="T161" s="58" t="str">
        <f t="shared" si="19"/>
        <v>ELIGIBLE</v>
      </c>
      <c r="U161" s="78">
        <f t="shared" si="20"/>
        <v>0.25341086270315194</v>
      </c>
      <c r="V161" s="78">
        <f t="shared" si="21"/>
        <v>0</v>
      </c>
      <c r="W161" s="78">
        <f t="shared" si="22"/>
        <v>0.74953684850103997</v>
      </c>
      <c r="X161" s="73" t="str">
        <f t="shared" si="23"/>
        <v>HUMAN APPROVAL</v>
      </c>
    </row>
    <row r="162" spans="1:24">
      <c r="A162" s="42" t="s">
        <v>1092</v>
      </c>
      <c r="B162" s="43" t="s">
        <v>263</v>
      </c>
      <c r="C162" s="43" t="s">
        <v>262</v>
      </c>
      <c r="D162" s="43" t="s">
        <v>346</v>
      </c>
      <c r="E162" s="43" t="s">
        <v>344</v>
      </c>
      <c r="F162" s="53">
        <v>0.85312764458350643</v>
      </c>
      <c r="G162" s="53">
        <v>0.5826196908543666</v>
      </c>
      <c r="H162" s="43">
        <v>1</v>
      </c>
      <c r="I162" s="53">
        <v>0.40515576923076924</v>
      </c>
      <c r="J162" s="43" t="s">
        <v>1202</v>
      </c>
      <c r="K162" s="99">
        <v>55</v>
      </c>
      <c r="L162" s="43">
        <v>0</v>
      </c>
      <c r="M162" s="43">
        <v>1</v>
      </c>
      <c r="N162" s="77">
        <v>0.1</v>
      </c>
      <c r="O162" s="77">
        <v>9.914974958447767E-2</v>
      </c>
      <c r="P162" s="77">
        <v>9.914974958447767E-2</v>
      </c>
      <c r="Q162" s="102">
        <f t="shared" si="16"/>
        <v>55</v>
      </c>
      <c r="R162" s="58">
        <f t="shared" si="17"/>
        <v>0</v>
      </c>
      <c r="S162" s="58">
        <f t="shared" si="18"/>
        <v>1</v>
      </c>
      <c r="T162" s="58" t="str">
        <f t="shared" si="19"/>
        <v>ELIGIBLE</v>
      </c>
      <c r="U162" s="78">
        <f t="shared" si="20"/>
        <v>9.914974958447767E-2</v>
      </c>
      <c r="V162" s="78">
        <f t="shared" si="21"/>
        <v>0</v>
      </c>
      <c r="W162" s="78">
        <f t="shared" si="22"/>
        <v>0.73262151939687992</v>
      </c>
      <c r="X162" s="73" t="str">
        <f t="shared" si="23"/>
        <v>HUMAN APPROVAL</v>
      </c>
    </row>
    <row r="163" spans="1:24">
      <c r="A163" s="42" t="s">
        <v>619</v>
      </c>
      <c r="B163" s="43" t="s">
        <v>263</v>
      </c>
      <c r="C163" s="43" t="s">
        <v>264</v>
      </c>
      <c r="D163" s="43" t="s">
        <v>346</v>
      </c>
      <c r="E163" s="43" t="s">
        <v>347</v>
      </c>
      <c r="F163" s="53">
        <v>0.85254114251052626</v>
      </c>
      <c r="G163" s="53">
        <v>6.8152377327958036E-2</v>
      </c>
      <c r="H163" s="43">
        <v>1</v>
      </c>
      <c r="I163" s="53">
        <v>0.52638076923076926</v>
      </c>
      <c r="J163" s="43" t="s">
        <v>1196</v>
      </c>
      <c r="K163" s="99">
        <v>0</v>
      </c>
      <c r="L163" s="43">
        <v>0</v>
      </c>
      <c r="M163" s="43">
        <v>0</v>
      </c>
      <c r="N163" s="77">
        <v>0</v>
      </c>
      <c r="O163" s="77">
        <v>0</v>
      </c>
      <c r="P163" s="77">
        <v>0</v>
      </c>
      <c r="Q163" s="102">
        <f t="shared" si="16"/>
        <v>0</v>
      </c>
      <c r="R163" s="58">
        <f t="shared" si="17"/>
        <v>0</v>
      </c>
      <c r="S163" s="58">
        <f t="shared" si="18"/>
        <v>0</v>
      </c>
      <c r="T163" s="58" t="str">
        <f t="shared" si="19"/>
        <v>ELIGIBLE</v>
      </c>
      <c r="U163" s="78">
        <f t="shared" si="20"/>
        <v>0</v>
      </c>
      <c r="V163" s="78">
        <f t="shared" si="21"/>
        <v>0</v>
      </c>
      <c r="W163" s="78">
        <f t="shared" si="22"/>
        <v>0.54011288352249787</v>
      </c>
      <c r="X163" s="73" t="str">
        <f t="shared" si="23"/>
        <v>HUMAN APPROVAL</v>
      </c>
    </row>
    <row r="164" spans="1:24">
      <c r="A164" s="42" t="s">
        <v>847</v>
      </c>
      <c r="B164" s="43" t="s">
        <v>281</v>
      </c>
      <c r="C164" s="43" t="s">
        <v>283</v>
      </c>
      <c r="D164" s="43" t="s">
        <v>349</v>
      </c>
      <c r="E164" s="43" t="s">
        <v>347</v>
      </c>
      <c r="F164" s="53">
        <v>0.85183220865773912</v>
      </c>
      <c r="G164" s="53">
        <v>0.39899796080293587</v>
      </c>
      <c r="H164" s="43">
        <v>1</v>
      </c>
      <c r="I164" s="53">
        <v>0.6756461538461539</v>
      </c>
      <c r="J164" s="43" t="s">
        <v>1202</v>
      </c>
      <c r="K164" s="99">
        <v>55</v>
      </c>
      <c r="L164" s="43">
        <v>0</v>
      </c>
      <c r="M164" s="43">
        <v>1</v>
      </c>
      <c r="N164" s="77">
        <v>0.1</v>
      </c>
      <c r="O164" s="77">
        <v>7.881315310408292E-2</v>
      </c>
      <c r="P164" s="77">
        <v>7.881315310408292E-2</v>
      </c>
      <c r="Q164" s="102">
        <f t="shared" si="16"/>
        <v>55</v>
      </c>
      <c r="R164" s="58">
        <f t="shared" si="17"/>
        <v>0</v>
      </c>
      <c r="S164" s="58">
        <f t="shared" si="18"/>
        <v>1</v>
      </c>
      <c r="T164" s="58" t="str">
        <f t="shared" si="19"/>
        <v>ELIGIBLE</v>
      </c>
      <c r="U164" s="78">
        <f t="shared" si="20"/>
        <v>7.881315310408292E-2</v>
      </c>
      <c r="V164" s="78">
        <f t="shared" si="21"/>
        <v>0</v>
      </c>
      <c r="W164" s="78">
        <f t="shared" si="22"/>
        <v>0.64059238565816878</v>
      </c>
      <c r="X164" s="73" t="str">
        <f t="shared" si="23"/>
        <v>HUMAN APPROVAL</v>
      </c>
    </row>
    <row r="165" spans="1:24">
      <c r="A165" s="42" t="s">
        <v>758</v>
      </c>
      <c r="B165" s="43" t="s">
        <v>286</v>
      </c>
      <c r="C165" s="43" t="s">
        <v>285</v>
      </c>
      <c r="D165" s="43" t="s">
        <v>369</v>
      </c>
      <c r="E165" s="43" t="s">
        <v>350</v>
      </c>
      <c r="F165" s="53">
        <v>0.85173950585307634</v>
      </c>
      <c r="G165" s="53">
        <v>0.76364928406591903</v>
      </c>
      <c r="H165" s="43">
        <v>1</v>
      </c>
      <c r="I165" s="53">
        <v>3.631826923076923E-2</v>
      </c>
      <c r="J165" s="43" t="s">
        <v>1200</v>
      </c>
      <c r="K165" s="99">
        <v>205</v>
      </c>
      <c r="L165" s="43">
        <v>1</v>
      </c>
      <c r="M165" s="43">
        <v>2</v>
      </c>
      <c r="N165" s="77">
        <v>0.25</v>
      </c>
      <c r="O165" s="77">
        <v>0.31055679736383768</v>
      </c>
      <c r="P165" s="77">
        <v>0.31055679736383768</v>
      </c>
      <c r="Q165" s="102">
        <f t="shared" si="16"/>
        <v>205</v>
      </c>
      <c r="R165" s="58">
        <f t="shared" si="17"/>
        <v>1</v>
      </c>
      <c r="S165" s="58">
        <f t="shared" si="18"/>
        <v>2</v>
      </c>
      <c r="T165" s="58" t="str">
        <f t="shared" si="19"/>
        <v>ELIGIBLE</v>
      </c>
      <c r="U165" s="78">
        <f t="shared" si="20"/>
        <v>0.31055679736383768</v>
      </c>
      <c r="V165" s="78">
        <f t="shared" si="21"/>
        <v>0</v>
      </c>
      <c r="W165" s="78">
        <f t="shared" si="22"/>
        <v>0.83210215071918681</v>
      </c>
      <c r="X165" s="73" t="str">
        <f t="shared" si="23"/>
        <v>HUMAN APPROVAL</v>
      </c>
    </row>
    <row r="166" spans="1:24">
      <c r="A166" s="42" t="s">
        <v>759</v>
      </c>
      <c r="B166" s="43" t="s">
        <v>276</v>
      </c>
      <c r="C166" s="43" t="s">
        <v>275</v>
      </c>
      <c r="D166" s="43" t="s">
        <v>346</v>
      </c>
      <c r="E166" s="43" t="s">
        <v>347</v>
      </c>
      <c r="F166" s="53">
        <v>0.85116910221865605</v>
      </c>
      <c r="G166" s="53">
        <v>0.45741871271678886</v>
      </c>
      <c r="H166" s="43">
        <v>1</v>
      </c>
      <c r="I166" s="53">
        <v>0.52363269230769227</v>
      </c>
      <c r="J166" s="43" t="s">
        <v>1202</v>
      </c>
      <c r="K166" s="99">
        <v>55</v>
      </c>
      <c r="L166" s="43">
        <v>0</v>
      </c>
      <c r="M166" s="43">
        <v>1</v>
      </c>
      <c r="N166" s="77">
        <v>0.1</v>
      </c>
      <c r="O166" s="77">
        <v>8.6622910218367127E-2</v>
      </c>
      <c r="P166" s="77">
        <v>8.6622910218367127E-2</v>
      </c>
      <c r="Q166" s="102">
        <f t="shared" si="16"/>
        <v>55</v>
      </c>
      <c r="R166" s="58">
        <f t="shared" si="17"/>
        <v>0</v>
      </c>
      <c r="S166" s="58">
        <f t="shared" si="18"/>
        <v>1</v>
      </c>
      <c r="T166" s="58" t="str">
        <f t="shared" si="19"/>
        <v>ELIGIBLE</v>
      </c>
      <c r="U166" s="78">
        <f t="shared" si="20"/>
        <v>8.6622910218367127E-2</v>
      </c>
      <c r="V166" s="78">
        <f t="shared" si="21"/>
        <v>0</v>
      </c>
      <c r="W166" s="78">
        <f t="shared" si="22"/>
        <v>0.67587628644036768</v>
      </c>
      <c r="X166" s="73" t="str">
        <f t="shared" si="23"/>
        <v>HUMAN APPROVAL</v>
      </c>
    </row>
    <row r="167" spans="1:24">
      <c r="A167" s="42" t="s">
        <v>1062</v>
      </c>
      <c r="B167" s="43" t="s">
        <v>286</v>
      </c>
      <c r="C167" s="43" t="s">
        <v>285</v>
      </c>
      <c r="D167" s="43" t="s">
        <v>353</v>
      </c>
      <c r="E167" s="43" t="s">
        <v>347</v>
      </c>
      <c r="F167" s="53">
        <v>0.85075793773380581</v>
      </c>
      <c r="G167" s="53">
        <v>0.21527061345194881</v>
      </c>
      <c r="H167" s="43">
        <v>1</v>
      </c>
      <c r="I167" s="53">
        <v>0.11865865384615384</v>
      </c>
      <c r="J167" s="43" t="s">
        <v>1202</v>
      </c>
      <c r="K167" s="99">
        <v>55</v>
      </c>
      <c r="L167" s="43">
        <v>0</v>
      </c>
      <c r="M167" s="43">
        <v>1</v>
      </c>
      <c r="N167" s="77">
        <v>0.1</v>
      </c>
      <c r="O167" s="77">
        <v>7.7020887809996733E-2</v>
      </c>
      <c r="P167" s="77">
        <v>7.7020887809996733E-2</v>
      </c>
      <c r="Q167" s="102">
        <f t="shared" si="16"/>
        <v>55</v>
      </c>
      <c r="R167" s="58">
        <f t="shared" si="17"/>
        <v>0</v>
      </c>
      <c r="S167" s="58">
        <f t="shared" si="18"/>
        <v>1</v>
      </c>
      <c r="T167" s="58" t="str">
        <f t="shared" si="19"/>
        <v>ELIGIBLE</v>
      </c>
      <c r="U167" s="78">
        <f t="shared" si="20"/>
        <v>7.7020887809996733E-2</v>
      </c>
      <c r="V167" s="78">
        <f t="shared" si="21"/>
        <v>0</v>
      </c>
      <c r="W167" s="78">
        <f t="shared" si="22"/>
        <v>0.63139571507715997</v>
      </c>
      <c r="X167" s="73" t="str">
        <f t="shared" si="23"/>
        <v>HUMAN APPROVAL</v>
      </c>
    </row>
    <row r="168" spans="1:24">
      <c r="A168" s="42" t="s">
        <v>777</v>
      </c>
      <c r="B168" s="43" t="s">
        <v>308</v>
      </c>
      <c r="C168" s="43" t="s">
        <v>309</v>
      </c>
      <c r="D168" s="43" t="s">
        <v>346</v>
      </c>
      <c r="E168" s="43" t="s">
        <v>347</v>
      </c>
      <c r="F168" s="53">
        <v>0.85064285798215722</v>
      </c>
      <c r="G168" s="53">
        <v>0.32689199632597454</v>
      </c>
      <c r="H168" s="43">
        <v>1</v>
      </c>
      <c r="I168" s="53">
        <v>0.44725576923076926</v>
      </c>
      <c r="J168" s="43" t="s">
        <v>1202</v>
      </c>
      <c r="K168" s="99">
        <v>55</v>
      </c>
      <c r="L168" s="43">
        <v>0</v>
      </c>
      <c r="M168" s="43">
        <v>1</v>
      </c>
      <c r="N168" s="77">
        <v>0.1</v>
      </c>
      <c r="O168" s="77">
        <v>7.8788631004406084E-2</v>
      </c>
      <c r="P168" s="77">
        <v>7.8788631004406084E-2</v>
      </c>
      <c r="Q168" s="102">
        <f t="shared" si="16"/>
        <v>55</v>
      </c>
      <c r="R168" s="58">
        <f t="shared" si="17"/>
        <v>0</v>
      </c>
      <c r="S168" s="58">
        <f t="shared" si="18"/>
        <v>1</v>
      </c>
      <c r="T168" s="58" t="str">
        <f t="shared" si="19"/>
        <v>ELIGIBLE</v>
      </c>
      <c r="U168" s="78">
        <f t="shared" si="20"/>
        <v>7.8788631004406084E-2</v>
      </c>
      <c r="V168" s="78">
        <f t="shared" si="21"/>
        <v>0</v>
      </c>
      <c r="W168" s="78">
        <f t="shared" si="22"/>
        <v>0.63754019368120063</v>
      </c>
      <c r="X168" s="73" t="str">
        <f t="shared" si="23"/>
        <v>HUMAN APPROVAL</v>
      </c>
    </row>
    <row r="169" spans="1:24">
      <c r="A169" s="42" t="s">
        <v>985</v>
      </c>
      <c r="B169" s="43" t="s">
        <v>303</v>
      </c>
      <c r="C169" s="43" t="s">
        <v>306</v>
      </c>
      <c r="D169" s="43" t="s">
        <v>343</v>
      </c>
      <c r="E169" s="43" t="s">
        <v>350</v>
      </c>
      <c r="F169" s="53">
        <v>0.8505415871281895</v>
      </c>
      <c r="G169" s="53">
        <v>0.64721340512041758</v>
      </c>
      <c r="H169" s="43">
        <v>1</v>
      </c>
      <c r="I169" s="53">
        <v>0.45789711538461536</v>
      </c>
      <c r="J169" s="43" t="s">
        <v>1200</v>
      </c>
      <c r="K169" s="99">
        <v>205</v>
      </c>
      <c r="L169" s="43">
        <v>1</v>
      </c>
      <c r="M169" s="43">
        <v>2</v>
      </c>
      <c r="N169" s="77">
        <v>0.25</v>
      </c>
      <c r="O169" s="77">
        <v>0.2556926515131322</v>
      </c>
      <c r="P169" s="77">
        <v>0.2556926515131322</v>
      </c>
      <c r="Q169" s="102">
        <f t="shared" si="16"/>
        <v>205</v>
      </c>
      <c r="R169" s="58">
        <f t="shared" si="17"/>
        <v>1</v>
      </c>
      <c r="S169" s="58">
        <f t="shared" si="18"/>
        <v>2</v>
      </c>
      <c r="T169" s="58" t="str">
        <f t="shared" si="19"/>
        <v>ELIGIBLE</v>
      </c>
      <c r="U169" s="78">
        <f t="shared" si="20"/>
        <v>0.2556926515131322</v>
      </c>
      <c r="V169" s="78">
        <f t="shared" si="21"/>
        <v>0</v>
      </c>
      <c r="W169" s="78">
        <f t="shared" si="22"/>
        <v>0.74853285317418883</v>
      </c>
      <c r="X169" s="73" t="str">
        <f t="shared" si="23"/>
        <v>HUMAN APPROVAL</v>
      </c>
    </row>
    <row r="170" spans="1:24">
      <c r="A170" s="42" t="s">
        <v>790</v>
      </c>
      <c r="B170" s="43" t="s">
        <v>286</v>
      </c>
      <c r="C170" s="43" t="s">
        <v>289</v>
      </c>
      <c r="D170" s="43" t="s">
        <v>343</v>
      </c>
      <c r="E170" s="43" t="s">
        <v>347</v>
      </c>
      <c r="F170" s="53">
        <v>0.84985805395728553</v>
      </c>
      <c r="G170" s="53">
        <v>0.40506958321909597</v>
      </c>
      <c r="H170" s="43">
        <v>0</v>
      </c>
      <c r="I170" s="53">
        <v>0.2785971153846154</v>
      </c>
      <c r="J170" s="43" t="s">
        <v>1202</v>
      </c>
      <c r="K170" s="99">
        <v>55</v>
      </c>
      <c r="L170" s="43">
        <v>0</v>
      </c>
      <c r="M170" s="43">
        <v>1</v>
      </c>
      <c r="N170" s="77">
        <v>0.1</v>
      </c>
      <c r="O170" s="77">
        <v>8.8558258357348874E-2</v>
      </c>
      <c r="P170" s="77">
        <v>8.8558258357348874E-2</v>
      </c>
      <c r="Q170" s="102">
        <f t="shared" si="16"/>
        <v>55</v>
      </c>
      <c r="R170" s="58">
        <f t="shared" si="17"/>
        <v>0</v>
      </c>
      <c r="S170" s="58">
        <f t="shared" si="18"/>
        <v>1</v>
      </c>
      <c r="T170" s="58" t="str">
        <f t="shared" si="19"/>
        <v>ELIGIBLE</v>
      </c>
      <c r="U170" s="78">
        <f t="shared" si="20"/>
        <v>8.8558258357348874E-2</v>
      </c>
      <c r="V170" s="78">
        <f t="shared" si="21"/>
        <v>0</v>
      </c>
      <c r="W170" s="78">
        <f t="shared" si="22"/>
        <v>0.6813365722647291</v>
      </c>
      <c r="X170" s="73" t="str">
        <f t="shared" si="23"/>
        <v>HUMAN APPROVAL</v>
      </c>
    </row>
    <row r="171" spans="1:24">
      <c r="A171" s="42" t="s">
        <v>649</v>
      </c>
      <c r="B171" s="43" t="s">
        <v>281</v>
      </c>
      <c r="C171" s="43" t="s">
        <v>280</v>
      </c>
      <c r="D171" s="43" t="s">
        <v>349</v>
      </c>
      <c r="E171" s="43" t="s">
        <v>344</v>
      </c>
      <c r="F171" s="53">
        <v>0.84963305840993164</v>
      </c>
      <c r="G171" s="53">
        <v>0.42018821334469414</v>
      </c>
      <c r="H171" s="43">
        <v>1</v>
      </c>
      <c r="I171" s="53">
        <v>0.29822019230769231</v>
      </c>
      <c r="J171" s="43" t="s">
        <v>1202</v>
      </c>
      <c r="K171" s="99">
        <v>55</v>
      </c>
      <c r="L171" s="43">
        <v>0</v>
      </c>
      <c r="M171" s="43">
        <v>1</v>
      </c>
      <c r="N171" s="77">
        <v>0.1</v>
      </c>
      <c r="O171" s="77">
        <v>8.9244976946761811E-2</v>
      </c>
      <c r="P171" s="77">
        <v>8.9244976946761811E-2</v>
      </c>
      <c r="Q171" s="102">
        <f t="shared" si="16"/>
        <v>55</v>
      </c>
      <c r="R171" s="58">
        <f t="shared" si="17"/>
        <v>0</v>
      </c>
      <c r="S171" s="58">
        <f t="shared" si="18"/>
        <v>1</v>
      </c>
      <c r="T171" s="58" t="str">
        <f t="shared" si="19"/>
        <v>ELIGIBLE</v>
      </c>
      <c r="U171" s="78">
        <f t="shared" si="20"/>
        <v>8.9244976946761811E-2</v>
      </c>
      <c r="V171" s="78">
        <f t="shared" si="21"/>
        <v>0</v>
      </c>
      <c r="W171" s="78">
        <f t="shared" si="22"/>
        <v>0.68454203756533616</v>
      </c>
      <c r="X171" s="73" t="str">
        <f t="shared" si="23"/>
        <v>HUMAN APPROVAL</v>
      </c>
    </row>
    <row r="172" spans="1:24">
      <c r="A172" s="42" t="s">
        <v>566</v>
      </c>
      <c r="B172" s="43" t="s">
        <v>276</v>
      </c>
      <c r="C172" s="43" t="s">
        <v>279</v>
      </c>
      <c r="D172" s="43" t="s">
        <v>353</v>
      </c>
      <c r="E172" s="43" t="s">
        <v>347</v>
      </c>
      <c r="F172" s="53">
        <v>0.8494226881577287</v>
      </c>
      <c r="G172" s="53">
        <v>0.3382388918899753</v>
      </c>
      <c r="H172" s="43">
        <v>1</v>
      </c>
      <c r="I172" s="53">
        <v>0.51914519230769229</v>
      </c>
      <c r="J172" s="43" t="s">
        <v>1202</v>
      </c>
      <c r="K172" s="99">
        <v>55</v>
      </c>
      <c r="L172" s="43">
        <v>0</v>
      </c>
      <c r="M172" s="43">
        <v>1</v>
      </c>
      <c r="N172" s="77">
        <v>0.1</v>
      </c>
      <c r="O172" s="77">
        <v>7.7943709609890832E-2</v>
      </c>
      <c r="P172" s="77">
        <v>7.7943709609890832E-2</v>
      </c>
      <c r="Q172" s="102">
        <f t="shared" si="16"/>
        <v>55</v>
      </c>
      <c r="R172" s="58">
        <f t="shared" si="17"/>
        <v>0</v>
      </c>
      <c r="S172" s="58">
        <f t="shared" si="18"/>
        <v>1</v>
      </c>
      <c r="T172" s="58" t="str">
        <f t="shared" si="19"/>
        <v>ELIGIBLE</v>
      </c>
      <c r="U172" s="78">
        <f t="shared" si="20"/>
        <v>7.7943709609890832E-2</v>
      </c>
      <c r="V172" s="78">
        <f t="shared" si="21"/>
        <v>0</v>
      </c>
      <c r="W172" s="78">
        <f t="shared" si="22"/>
        <v>0.63365157141747297</v>
      </c>
      <c r="X172" s="73" t="str">
        <f t="shared" si="23"/>
        <v>HUMAN APPROVAL</v>
      </c>
    </row>
    <row r="173" spans="1:24">
      <c r="A173" s="42" t="s">
        <v>991</v>
      </c>
      <c r="B173" s="43" t="s">
        <v>295</v>
      </c>
      <c r="C173" s="43" t="s">
        <v>294</v>
      </c>
      <c r="D173" s="43" t="s">
        <v>349</v>
      </c>
      <c r="E173" s="43" t="s">
        <v>344</v>
      </c>
      <c r="F173" s="53">
        <v>0.84880368016066776</v>
      </c>
      <c r="G173" s="53">
        <v>0.69149132860873253</v>
      </c>
      <c r="H173" s="43">
        <v>1</v>
      </c>
      <c r="I173" s="53">
        <v>0.57391250000000005</v>
      </c>
      <c r="J173" s="43" t="s">
        <v>1200</v>
      </c>
      <c r="K173" s="99">
        <v>205</v>
      </c>
      <c r="L173" s="43">
        <v>1</v>
      </c>
      <c r="M173" s="43">
        <v>2</v>
      </c>
      <c r="N173" s="77">
        <v>0.25</v>
      </c>
      <c r="O173" s="77">
        <v>0.25489214242621472</v>
      </c>
      <c r="P173" s="77">
        <v>0.25489214242621472</v>
      </c>
      <c r="Q173" s="102">
        <f t="shared" si="16"/>
        <v>205</v>
      </c>
      <c r="R173" s="58">
        <f t="shared" si="17"/>
        <v>1</v>
      </c>
      <c r="S173" s="58">
        <f t="shared" si="18"/>
        <v>2</v>
      </c>
      <c r="T173" s="58" t="str">
        <f t="shared" si="19"/>
        <v>ELIGIBLE</v>
      </c>
      <c r="U173" s="78">
        <f t="shared" si="20"/>
        <v>0.25489214242621472</v>
      </c>
      <c r="V173" s="78">
        <f t="shared" si="21"/>
        <v>0</v>
      </c>
      <c r="W173" s="78">
        <f t="shared" si="22"/>
        <v>0.75147273910142365</v>
      </c>
      <c r="X173" s="73" t="str">
        <f t="shared" si="23"/>
        <v>HUMAN APPROVAL</v>
      </c>
    </row>
    <row r="174" spans="1:24">
      <c r="A174" s="42" t="s">
        <v>559</v>
      </c>
      <c r="B174" s="43" t="s">
        <v>276</v>
      </c>
      <c r="C174" s="43" t="s">
        <v>275</v>
      </c>
      <c r="D174" s="43" t="s">
        <v>349</v>
      </c>
      <c r="E174" s="43" t="s">
        <v>344</v>
      </c>
      <c r="F174" s="53">
        <v>0.84819216816659404</v>
      </c>
      <c r="G174" s="53">
        <v>0.54169974021120859</v>
      </c>
      <c r="H174" s="43">
        <v>1</v>
      </c>
      <c r="I174" s="53">
        <v>0.44579999999999997</v>
      </c>
      <c r="J174" s="43" t="s">
        <v>1202</v>
      </c>
      <c r="K174" s="99">
        <v>55</v>
      </c>
      <c r="L174" s="43">
        <v>0</v>
      </c>
      <c r="M174" s="43">
        <v>1</v>
      </c>
      <c r="N174" s="77">
        <v>0.1</v>
      </c>
      <c r="O174" s="77">
        <v>9.4603074565943551E-2</v>
      </c>
      <c r="P174" s="77">
        <v>9.4603074565943551E-2</v>
      </c>
      <c r="Q174" s="102">
        <f t="shared" si="16"/>
        <v>55</v>
      </c>
      <c r="R174" s="58">
        <f t="shared" si="17"/>
        <v>0</v>
      </c>
      <c r="S174" s="58">
        <f t="shared" si="18"/>
        <v>1</v>
      </c>
      <c r="T174" s="58" t="str">
        <f t="shared" si="19"/>
        <v>ELIGIBLE</v>
      </c>
      <c r="U174" s="78">
        <f t="shared" si="20"/>
        <v>9.4603074565943551E-2</v>
      </c>
      <c r="V174" s="78">
        <f t="shared" si="21"/>
        <v>0</v>
      </c>
      <c r="W174" s="78">
        <f t="shared" si="22"/>
        <v>0.71152060156554975</v>
      </c>
      <c r="X174" s="73" t="str">
        <f t="shared" si="23"/>
        <v>HUMAN APPROVAL</v>
      </c>
    </row>
    <row r="175" spans="1:24">
      <c r="A175" s="42" t="s">
        <v>596</v>
      </c>
      <c r="B175" s="43" t="s">
        <v>244</v>
      </c>
      <c r="C175" s="43" t="s">
        <v>243</v>
      </c>
      <c r="D175" s="43" t="s">
        <v>346</v>
      </c>
      <c r="E175" s="43" t="s">
        <v>344</v>
      </c>
      <c r="F175" s="53">
        <v>0.84692763264676496</v>
      </c>
      <c r="G175" s="53">
        <v>0.72910692433741175</v>
      </c>
      <c r="H175" s="43">
        <v>1</v>
      </c>
      <c r="I175" s="53">
        <v>0.39114423076923077</v>
      </c>
      <c r="J175" s="43" t="s">
        <v>1200</v>
      </c>
      <c r="K175" s="99">
        <v>205</v>
      </c>
      <c r="L175" s="43">
        <v>1</v>
      </c>
      <c r="M175" s="43">
        <v>2</v>
      </c>
      <c r="N175" s="77">
        <v>0.25</v>
      </c>
      <c r="O175" s="77">
        <v>0.27516009221587706</v>
      </c>
      <c r="P175" s="77">
        <v>0.27516009221587706</v>
      </c>
      <c r="Q175" s="102">
        <f t="shared" si="16"/>
        <v>205</v>
      </c>
      <c r="R175" s="58">
        <f t="shared" si="17"/>
        <v>1</v>
      </c>
      <c r="S175" s="58">
        <f t="shared" si="18"/>
        <v>2</v>
      </c>
      <c r="T175" s="58" t="str">
        <f t="shared" si="19"/>
        <v>ELIGIBLE</v>
      </c>
      <c r="U175" s="78">
        <f t="shared" si="20"/>
        <v>0.27516009221587706</v>
      </c>
      <c r="V175" s="78">
        <f t="shared" si="21"/>
        <v>0</v>
      </c>
      <c r="W175" s="78">
        <f t="shared" si="22"/>
        <v>0.7818831983968918</v>
      </c>
      <c r="X175" s="73" t="str">
        <f t="shared" si="23"/>
        <v>HUMAN APPROVAL</v>
      </c>
    </row>
    <row r="176" spans="1:24">
      <c r="A176" s="42" t="s">
        <v>532</v>
      </c>
      <c r="B176" s="43" t="s">
        <v>312</v>
      </c>
      <c r="C176" s="43" t="s">
        <v>313</v>
      </c>
      <c r="D176" s="43" t="s">
        <v>343</v>
      </c>
      <c r="E176" s="43" t="s">
        <v>347</v>
      </c>
      <c r="F176" s="53">
        <v>0.84680838959921201</v>
      </c>
      <c r="G176" s="53">
        <v>0.14746234886927004</v>
      </c>
      <c r="H176" s="43">
        <v>1</v>
      </c>
      <c r="I176" s="53">
        <v>0.34872500000000001</v>
      </c>
      <c r="J176" s="43" t="s">
        <v>1202</v>
      </c>
      <c r="K176" s="99">
        <v>55</v>
      </c>
      <c r="L176" s="43">
        <v>0</v>
      </c>
      <c r="M176" s="43">
        <v>1</v>
      </c>
      <c r="N176" s="77">
        <v>0.1</v>
      </c>
      <c r="O176" s="77">
        <v>6.7061859625770867E-2</v>
      </c>
      <c r="P176" s="77">
        <v>6.7061859625770867E-2</v>
      </c>
      <c r="Q176" s="102">
        <f t="shared" si="16"/>
        <v>55</v>
      </c>
      <c r="R176" s="58">
        <f t="shared" si="17"/>
        <v>0</v>
      </c>
      <c r="S176" s="58">
        <f t="shared" si="18"/>
        <v>1</v>
      </c>
      <c r="T176" s="58" t="str">
        <f t="shared" si="19"/>
        <v>ELIGIBLE</v>
      </c>
      <c r="U176" s="78">
        <f t="shared" si="20"/>
        <v>6.7061859625770867E-2</v>
      </c>
      <c r="V176" s="78">
        <f t="shared" si="21"/>
        <v>0</v>
      </c>
      <c r="W176" s="78">
        <f t="shared" si="22"/>
        <v>0.58248393638381113</v>
      </c>
      <c r="X176" s="73" t="str">
        <f t="shared" si="23"/>
        <v>HUMAN APPROVAL</v>
      </c>
    </row>
    <row r="177" spans="1:24">
      <c r="A177" s="42" t="s">
        <v>1053</v>
      </c>
      <c r="B177" s="43" t="s">
        <v>286</v>
      </c>
      <c r="C177" s="43" t="s">
        <v>287</v>
      </c>
      <c r="D177" s="43" t="s">
        <v>369</v>
      </c>
      <c r="E177" s="43" t="s">
        <v>350</v>
      </c>
      <c r="F177" s="53">
        <v>0.84655104512231505</v>
      </c>
      <c r="G177" s="53">
        <v>0.86682612225175737</v>
      </c>
      <c r="H177" s="43">
        <v>1</v>
      </c>
      <c r="I177" s="53">
        <v>0.20551346153846153</v>
      </c>
      <c r="J177" s="43" t="s">
        <v>1200</v>
      </c>
      <c r="K177" s="99">
        <v>205</v>
      </c>
      <c r="L177" s="43">
        <v>1</v>
      </c>
      <c r="M177" s="43">
        <v>2</v>
      </c>
      <c r="N177" s="77">
        <v>0.25</v>
      </c>
      <c r="O177" s="77">
        <v>0.31646209879901777</v>
      </c>
      <c r="P177" s="77">
        <v>0.31646209879901777</v>
      </c>
      <c r="Q177" s="102">
        <f t="shared" si="16"/>
        <v>205</v>
      </c>
      <c r="R177" s="58">
        <f t="shared" si="17"/>
        <v>1</v>
      </c>
      <c r="S177" s="58">
        <f t="shared" si="18"/>
        <v>2</v>
      </c>
      <c r="T177" s="58" t="str">
        <f t="shared" si="19"/>
        <v>ELIGIBLE</v>
      </c>
      <c r="U177" s="78">
        <f t="shared" si="20"/>
        <v>0.31646209879901777</v>
      </c>
      <c r="V177" s="78">
        <f t="shared" si="21"/>
        <v>0</v>
      </c>
      <c r="W177" s="78">
        <f t="shared" si="22"/>
        <v>0.84844087145154223</v>
      </c>
      <c r="X177" s="73" t="str">
        <f t="shared" si="23"/>
        <v>HUMAN APPROVAL</v>
      </c>
    </row>
    <row r="178" spans="1:24">
      <c r="A178" s="42" t="s">
        <v>421</v>
      </c>
      <c r="B178" s="43" t="s">
        <v>286</v>
      </c>
      <c r="C178" s="43" t="s">
        <v>293</v>
      </c>
      <c r="D178" s="43" t="s">
        <v>353</v>
      </c>
      <c r="E178" s="43" t="s">
        <v>350</v>
      </c>
      <c r="F178" s="53">
        <v>0.84642941638163516</v>
      </c>
      <c r="G178" s="53">
        <v>0.7780960717694082</v>
      </c>
      <c r="H178" s="43">
        <v>1</v>
      </c>
      <c r="I178" s="53">
        <v>7.8390384615384612E-2</v>
      </c>
      <c r="J178" s="43" t="s">
        <v>1200</v>
      </c>
      <c r="K178" s="99">
        <v>205</v>
      </c>
      <c r="L178" s="43">
        <v>1</v>
      </c>
      <c r="M178" s="43">
        <v>2</v>
      </c>
      <c r="N178" s="77">
        <v>0.25</v>
      </c>
      <c r="O178" s="77">
        <v>0.30889785540368753</v>
      </c>
      <c r="P178" s="77">
        <v>0.30889785540368753</v>
      </c>
      <c r="Q178" s="102">
        <f t="shared" si="16"/>
        <v>205</v>
      </c>
      <c r="R178" s="58">
        <f t="shared" si="17"/>
        <v>1</v>
      </c>
      <c r="S178" s="58">
        <f t="shared" si="18"/>
        <v>2</v>
      </c>
      <c r="T178" s="58" t="str">
        <f t="shared" si="19"/>
        <v>ELIGIBLE</v>
      </c>
      <c r="U178" s="78">
        <f t="shared" si="20"/>
        <v>0.30889785540368753</v>
      </c>
      <c r="V178" s="78">
        <f t="shared" si="21"/>
        <v>0</v>
      </c>
      <c r="W178" s="78">
        <f t="shared" si="22"/>
        <v>0.83003076566765377</v>
      </c>
      <c r="X178" s="73" t="str">
        <f t="shared" si="23"/>
        <v>HUMAN APPROVAL</v>
      </c>
    </row>
    <row r="179" spans="1:24">
      <c r="A179" s="42" t="s">
        <v>486</v>
      </c>
      <c r="B179" s="43" t="s">
        <v>244</v>
      </c>
      <c r="C179" s="43" t="s">
        <v>260</v>
      </c>
      <c r="D179" s="43" t="s">
        <v>369</v>
      </c>
      <c r="E179" s="43" t="s">
        <v>347</v>
      </c>
      <c r="F179" s="53">
        <v>0.84621499085503937</v>
      </c>
      <c r="G179" s="53">
        <v>0.23374399571787061</v>
      </c>
      <c r="H179" s="43">
        <v>1</v>
      </c>
      <c r="I179" s="53">
        <v>0.23776153846153847</v>
      </c>
      <c r="J179" s="43" t="s">
        <v>1202</v>
      </c>
      <c r="K179" s="99">
        <v>55</v>
      </c>
      <c r="L179" s="43">
        <v>0</v>
      </c>
      <c r="M179" s="43">
        <v>1</v>
      </c>
      <c r="N179" s="77">
        <v>0.1</v>
      </c>
      <c r="O179" s="77">
        <v>7.5832397842093974E-2</v>
      </c>
      <c r="P179" s="77">
        <v>7.5832397842093974E-2</v>
      </c>
      <c r="Q179" s="102">
        <f t="shared" si="16"/>
        <v>55</v>
      </c>
      <c r="R179" s="58">
        <f t="shared" si="17"/>
        <v>0</v>
      </c>
      <c r="S179" s="58">
        <f t="shared" si="18"/>
        <v>1</v>
      </c>
      <c r="T179" s="58" t="str">
        <f t="shared" si="19"/>
        <v>ELIGIBLE</v>
      </c>
      <c r="U179" s="78">
        <f t="shared" si="20"/>
        <v>7.5832397842093974E-2</v>
      </c>
      <c r="V179" s="78">
        <f t="shared" si="21"/>
        <v>0</v>
      </c>
      <c r="W179" s="78">
        <f t="shared" si="22"/>
        <v>0.62345248962537247</v>
      </c>
      <c r="X179" s="73" t="str">
        <f t="shared" si="23"/>
        <v>HUMAN APPROVAL</v>
      </c>
    </row>
    <row r="180" spans="1:24">
      <c r="A180" s="42" t="s">
        <v>702</v>
      </c>
      <c r="B180" s="43" t="s">
        <v>303</v>
      </c>
      <c r="C180" s="43" t="s">
        <v>302</v>
      </c>
      <c r="D180" s="43" t="s">
        <v>353</v>
      </c>
      <c r="E180" s="43" t="s">
        <v>344</v>
      </c>
      <c r="F180" s="53">
        <v>0.84600788096058721</v>
      </c>
      <c r="G180" s="53">
        <v>0.32791442112314123</v>
      </c>
      <c r="H180" s="43">
        <v>1</v>
      </c>
      <c r="I180" s="53">
        <v>0.49832788461538463</v>
      </c>
      <c r="J180" s="43" t="s">
        <v>1202</v>
      </c>
      <c r="K180" s="99">
        <v>55</v>
      </c>
      <c r="L180" s="43">
        <v>0</v>
      </c>
      <c r="M180" s="43">
        <v>1</v>
      </c>
      <c r="N180" s="77">
        <v>0.1</v>
      </c>
      <c r="O180" s="77">
        <v>7.7440241425193304E-2</v>
      </c>
      <c r="P180" s="77">
        <v>7.7440241425193304E-2</v>
      </c>
      <c r="Q180" s="102">
        <f t="shared" si="16"/>
        <v>55</v>
      </c>
      <c r="R180" s="58">
        <f t="shared" si="17"/>
        <v>0</v>
      </c>
      <c r="S180" s="58">
        <f t="shared" si="18"/>
        <v>1</v>
      </c>
      <c r="T180" s="58" t="str">
        <f t="shared" si="19"/>
        <v>ELIGIBLE</v>
      </c>
      <c r="U180" s="78">
        <f t="shared" si="20"/>
        <v>7.7440241425193304E-2</v>
      </c>
      <c r="V180" s="78">
        <f t="shared" si="21"/>
        <v>0</v>
      </c>
      <c r="W180" s="78">
        <f t="shared" si="22"/>
        <v>0.63024159345988395</v>
      </c>
      <c r="X180" s="73" t="str">
        <f t="shared" si="23"/>
        <v>HUMAN APPROVAL</v>
      </c>
    </row>
    <row r="181" spans="1:24">
      <c r="A181" s="42" t="s">
        <v>473</v>
      </c>
      <c r="B181" s="43" t="s">
        <v>286</v>
      </c>
      <c r="C181" s="43" t="s">
        <v>293</v>
      </c>
      <c r="D181" s="43" t="s">
        <v>349</v>
      </c>
      <c r="E181" s="43" t="s">
        <v>344</v>
      </c>
      <c r="F181" s="53">
        <v>0.84527230226651406</v>
      </c>
      <c r="G181" s="53">
        <v>0.65764176667974561</v>
      </c>
      <c r="H181" s="43">
        <v>1</v>
      </c>
      <c r="I181" s="53">
        <v>4.7450961538461539E-2</v>
      </c>
      <c r="J181" s="43" t="s">
        <v>1200</v>
      </c>
      <c r="K181" s="99">
        <v>205</v>
      </c>
      <c r="L181" s="43">
        <v>1</v>
      </c>
      <c r="M181" s="43">
        <v>2</v>
      </c>
      <c r="N181" s="77">
        <v>0.25</v>
      </c>
      <c r="O181" s="77">
        <v>0.28625448403037645</v>
      </c>
      <c r="P181" s="77">
        <v>0.28625448403037645</v>
      </c>
      <c r="Q181" s="102">
        <f t="shared" si="16"/>
        <v>205</v>
      </c>
      <c r="R181" s="58">
        <f t="shared" si="17"/>
        <v>1</v>
      </c>
      <c r="S181" s="58">
        <f t="shared" si="18"/>
        <v>2</v>
      </c>
      <c r="T181" s="58" t="str">
        <f t="shared" si="19"/>
        <v>ELIGIBLE</v>
      </c>
      <c r="U181" s="78">
        <f t="shared" si="20"/>
        <v>0.28625448403037645</v>
      </c>
      <c r="V181" s="78">
        <f t="shared" si="21"/>
        <v>0</v>
      </c>
      <c r="W181" s="78">
        <f t="shared" si="22"/>
        <v>0.79032928843064754</v>
      </c>
      <c r="X181" s="73" t="str">
        <f t="shared" si="23"/>
        <v>HUMAN APPROVAL</v>
      </c>
    </row>
    <row r="182" spans="1:24">
      <c r="A182" s="42" t="s">
        <v>530</v>
      </c>
      <c r="B182" s="43" t="s">
        <v>303</v>
      </c>
      <c r="C182" s="43" t="s">
        <v>305</v>
      </c>
      <c r="D182" s="43" t="s">
        <v>349</v>
      </c>
      <c r="E182" s="43" t="s">
        <v>350</v>
      </c>
      <c r="F182" s="53">
        <v>0.84485644293585949</v>
      </c>
      <c r="G182" s="53">
        <v>0.79297145567124272</v>
      </c>
      <c r="H182" s="43">
        <v>1</v>
      </c>
      <c r="I182" s="53">
        <v>0.44414326923076924</v>
      </c>
      <c r="J182" s="43" t="s">
        <v>1200</v>
      </c>
      <c r="K182" s="99">
        <v>205</v>
      </c>
      <c r="L182" s="43">
        <v>1</v>
      </c>
      <c r="M182" s="43">
        <v>2</v>
      </c>
      <c r="N182" s="77">
        <v>0.25</v>
      </c>
      <c r="O182" s="77">
        <v>0.28248463724034828</v>
      </c>
      <c r="P182" s="77">
        <v>0.28248463724034828</v>
      </c>
      <c r="Q182" s="102">
        <f t="shared" si="16"/>
        <v>205</v>
      </c>
      <c r="R182" s="58">
        <f t="shared" si="17"/>
        <v>1</v>
      </c>
      <c r="S182" s="58">
        <f t="shared" si="18"/>
        <v>2</v>
      </c>
      <c r="T182" s="58" t="str">
        <f t="shared" si="19"/>
        <v>ELIGIBLE</v>
      </c>
      <c r="U182" s="78">
        <f t="shared" si="20"/>
        <v>0.28248463724034828</v>
      </c>
      <c r="V182" s="78">
        <f t="shared" si="21"/>
        <v>0</v>
      </c>
      <c r="W182" s="78">
        <f t="shared" si="22"/>
        <v>0.79779672617658082</v>
      </c>
      <c r="X182" s="73" t="str">
        <f t="shared" si="23"/>
        <v>HUMAN APPROVAL</v>
      </c>
    </row>
    <row r="183" spans="1:24">
      <c r="A183" s="42" t="s">
        <v>911</v>
      </c>
      <c r="B183" s="43" t="s">
        <v>281</v>
      </c>
      <c r="C183" s="43" t="s">
        <v>284</v>
      </c>
      <c r="D183" s="43" t="s">
        <v>353</v>
      </c>
      <c r="E183" s="43" t="s">
        <v>344</v>
      </c>
      <c r="F183" s="53">
        <v>0.84413481068323892</v>
      </c>
      <c r="G183" s="53">
        <v>0.44138414846468854</v>
      </c>
      <c r="H183" s="43">
        <v>1</v>
      </c>
      <c r="I183" s="53">
        <v>0.38455384615384614</v>
      </c>
      <c r="J183" s="43" t="s">
        <v>1202</v>
      </c>
      <c r="K183" s="99">
        <v>55</v>
      </c>
      <c r="L183" s="43">
        <v>0</v>
      </c>
      <c r="M183" s="43">
        <v>1</v>
      </c>
      <c r="N183" s="77">
        <v>0.1</v>
      </c>
      <c r="O183" s="77">
        <v>8.8371155828232087E-2</v>
      </c>
      <c r="P183" s="77">
        <v>8.8371155828232087E-2</v>
      </c>
      <c r="Q183" s="102">
        <f t="shared" si="16"/>
        <v>55</v>
      </c>
      <c r="R183" s="58">
        <f t="shared" si="17"/>
        <v>0</v>
      </c>
      <c r="S183" s="58">
        <f t="shared" si="18"/>
        <v>1</v>
      </c>
      <c r="T183" s="58" t="str">
        <f t="shared" si="19"/>
        <v>ELIGIBLE</v>
      </c>
      <c r="U183" s="78">
        <f t="shared" si="20"/>
        <v>8.8371155828232087E-2</v>
      </c>
      <c r="V183" s="78">
        <f t="shared" si="21"/>
        <v>0</v>
      </c>
      <c r="W183" s="78">
        <f t="shared" si="22"/>
        <v>0.68030321322303788</v>
      </c>
      <c r="X183" s="73" t="str">
        <f t="shared" si="23"/>
        <v>HUMAN APPROVAL</v>
      </c>
    </row>
    <row r="184" spans="1:24">
      <c r="A184" s="42" t="s">
        <v>426</v>
      </c>
      <c r="B184" s="43" t="s">
        <v>286</v>
      </c>
      <c r="C184" s="43" t="s">
        <v>291</v>
      </c>
      <c r="D184" s="43" t="s">
        <v>343</v>
      </c>
      <c r="E184" s="43" t="s">
        <v>350</v>
      </c>
      <c r="F184" s="53">
        <v>0.84386419261783108</v>
      </c>
      <c r="G184" s="53">
        <v>0.69440117127329315</v>
      </c>
      <c r="H184" s="43">
        <v>0</v>
      </c>
      <c r="I184" s="53">
        <v>5.3367307692307693E-2</v>
      </c>
      <c r="J184" s="43" t="s">
        <v>1197</v>
      </c>
      <c r="K184" s="99">
        <v>175</v>
      </c>
      <c r="L184" s="43">
        <v>1</v>
      </c>
      <c r="M184" s="43">
        <v>1</v>
      </c>
      <c r="N184" s="77">
        <v>0.18</v>
      </c>
      <c r="O184" s="77">
        <v>0.21099227160730824</v>
      </c>
      <c r="P184" s="77">
        <v>0.21099227160730824</v>
      </c>
      <c r="Q184" s="102">
        <f t="shared" si="16"/>
        <v>175</v>
      </c>
      <c r="R184" s="58">
        <f t="shared" si="17"/>
        <v>1</v>
      </c>
      <c r="S184" s="58">
        <f t="shared" si="18"/>
        <v>1</v>
      </c>
      <c r="T184" s="58" t="str">
        <f t="shared" si="19"/>
        <v>ELIGIBLE</v>
      </c>
      <c r="U184" s="78">
        <f t="shared" si="20"/>
        <v>0.21099227160730824</v>
      </c>
      <c r="V184" s="78">
        <f t="shared" si="21"/>
        <v>0</v>
      </c>
      <c r="W184" s="78">
        <f t="shared" si="22"/>
        <v>0.80182898511622902</v>
      </c>
      <c r="X184" s="73" t="str">
        <f t="shared" si="23"/>
        <v>HUMAN APPROVAL</v>
      </c>
    </row>
    <row r="185" spans="1:24">
      <c r="A185" s="42" t="s">
        <v>1127</v>
      </c>
      <c r="B185" s="43" t="s">
        <v>308</v>
      </c>
      <c r="C185" s="43" t="s">
        <v>309</v>
      </c>
      <c r="D185" s="43" t="s">
        <v>349</v>
      </c>
      <c r="E185" s="43" t="s">
        <v>350</v>
      </c>
      <c r="F185" s="53">
        <v>0.84382067730650245</v>
      </c>
      <c r="G185" s="53">
        <v>0.7618375556171485</v>
      </c>
      <c r="H185" s="43">
        <v>1</v>
      </c>
      <c r="I185" s="53">
        <v>0.33061730769230768</v>
      </c>
      <c r="J185" s="43" t="s">
        <v>1200</v>
      </c>
      <c r="K185" s="99">
        <v>205</v>
      </c>
      <c r="L185" s="43">
        <v>1</v>
      </c>
      <c r="M185" s="43">
        <v>2</v>
      </c>
      <c r="N185" s="77">
        <v>0.25</v>
      </c>
      <c r="O185" s="77">
        <v>0.28531749165334042</v>
      </c>
      <c r="P185" s="77">
        <v>0.28531749165334042</v>
      </c>
      <c r="Q185" s="102">
        <f t="shared" si="16"/>
        <v>205</v>
      </c>
      <c r="R185" s="58">
        <f t="shared" si="17"/>
        <v>1</v>
      </c>
      <c r="S185" s="58">
        <f t="shared" si="18"/>
        <v>2</v>
      </c>
      <c r="T185" s="58" t="str">
        <f t="shared" si="19"/>
        <v>ELIGIBLE</v>
      </c>
      <c r="U185" s="78">
        <f t="shared" si="20"/>
        <v>0.28531749165334042</v>
      </c>
      <c r="V185" s="78">
        <f t="shared" si="21"/>
        <v>0</v>
      </c>
      <c r="W185" s="78">
        <f t="shared" si="22"/>
        <v>0.79768278621534749</v>
      </c>
      <c r="X185" s="73" t="str">
        <f t="shared" si="23"/>
        <v>HUMAN APPROVAL</v>
      </c>
    </row>
    <row r="186" spans="1:24">
      <c r="A186" s="42" t="s">
        <v>976</v>
      </c>
      <c r="B186" s="43" t="s">
        <v>303</v>
      </c>
      <c r="C186" s="43" t="s">
        <v>304</v>
      </c>
      <c r="D186" s="43" t="s">
        <v>343</v>
      </c>
      <c r="E186" s="43" t="s">
        <v>347</v>
      </c>
      <c r="F186" s="53">
        <v>0.84291190658863058</v>
      </c>
      <c r="G186" s="53">
        <v>0.23343149986983233</v>
      </c>
      <c r="H186" s="43">
        <v>1</v>
      </c>
      <c r="I186" s="53">
        <v>0.52234615384615379</v>
      </c>
      <c r="J186" s="43" t="s">
        <v>1202</v>
      </c>
      <c r="K186" s="99">
        <v>55</v>
      </c>
      <c r="L186" s="43">
        <v>0</v>
      </c>
      <c r="M186" s="43">
        <v>1</v>
      </c>
      <c r="N186" s="77">
        <v>0.1</v>
      </c>
      <c r="O186" s="77">
        <v>6.9886204961859322E-2</v>
      </c>
      <c r="P186" s="77">
        <v>6.9886204961859322E-2</v>
      </c>
      <c r="Q186" s="102">
        <f t="shared" si="16"/>
        <v>55</v>
      </c>
      <c r="R186" s="58">
        <f t="shared" si="17"/>
        <v>0</v>
      </c>
      <c r="S186" s="58">
        <f t="shared" si="18"/>
        <v>1</v>
      </c>
      <c r="T186" s="58" t="str">
        <f t="shared" si="19"/>
        <v>ELIGIBLE</v>
      </c>
      <c r="U186" s="78">
        <f t="shared" si="20"/>
        <v>6.9886204961859322E-2</v>
      </c>
      <c r="V186" s="78">
        <f t="shared" si="21"/>
        <v>0</v>
      </c>
      <c r="W186" s="78">
        <f t="shared" si="22"/>
        <v>0.59306795819357283</v>
      </c>
      <c r="X186" s="73" t="str">
        <f t="shared" si="23"/>
        <v>HUMAN APPROVAL</v>
      </c>
    </row>
    <row r="187" spans="1:24">
      <c r="A187" s="42" t="s">
        <v>378</v>
      </c>
      <c r="B187" s="43" t="s">
        <v>295</v>
      </c>
      <c r="C187" s="43" t="s">
        <v>294</v>
      </c>
      <c r="D187" s="43" t="s">
        <v>349</v>
      </c>
      <c r="E187" s="43" t="s">
        <v>344</v>
      </c>
      <c r="F187" s="53">
        <v>0.84245511403510609</v>
      </c>
      <c r="G187" s="53">
        <v>0.62404853799408444</v>
      </c>
      <c r="H187" s="43">
        <v>1</v>
      </c>
      <c r="I187" s="53">
        <v>0.45980769230769231</v>
      </c>
      <c r="J187" s="43" t="s">
        <v>1200</v>
      </c>
      <c r="K187" s="99">
        <v>205</v>
      </c>
      <c r="L187" s="43">
        <v>1</v>
      </c>
      <c r="M187" s="43">
        <v>2</v>
      </c>
      <c r="N187" s="77">
        <v>0.25</v>
      </c>
      <c r="O187" s="77">
        <v>0.24962730521656576</v>
      </c>
      <c r="P187" s="77">
        <v>0.24962730521656576</v>
      </c>
      <c r="Q187" s="102">
        <f t="shared" si="16"/>
        <v>205</v>
      </c>
      <c r="R187" s="58">
        <f t="shared" si="17"/>
        <v>1</v>
      </c>
      <c r="S187" s="58">
        <f t="shared" si="18"/>
        <v>2</v>
      </c>
      <c r="T187" s="58" t="str">
        <f t="shared" si="19"/>
        <v>ELIGIBLE</v>
      </c>
      <c r="U187" s="78">
        <f t="shared" si="20"/>
        <v>0.24962730521656576</v>
      </c>
      <c r="V187" s="78">
        <f t="shared" si="21"/>
        <v>0</v>
      </c>
      <c r="W187" s="78">
        <f t="shared" si="22"/>
        <v>0.73578653178646869</v>
      </c>
      <c r="X187" s="73" t="str">
        <f t="shared" si="23"/>
        <v>HUMAN APPROVAL</v>
      </c>
    </row>
    <row r="188" spans="1:24">
      <c r="A188" s="42" t="s">
        <v>850</v>
      </c>
      <c r="B188" s="43" t="s">
        <v>281</v>
      </c>
      <c r="C188" s="43" t="s">
        <v>283</v>
      </c>
      <c r="D188" s="43" t="s">
        <v>349</v>
      </c>
      <c r="E188" s="43" t="s">
        <v>344</v>
      </c>
      <c r="F188" s="53">
        <v>0.84078106323342361</v>
      </c>
      <c r="G188" s="53">
        <v>0.64160844540813522</v>
      </c>
      <c r="H188" s="43">
        <v>1</v>
      </c>
      <c r="I188" s="53">
        <v>0.62101923076923071</v>
      </c>
      <c r="J188" s="43" t="s">
        <v>1202</v>
      </c>
      <c r="K188" s="99">
        <v>55</v>
      </c>
      <c r="L188" s="43">
        <v>0</v>
      </c>
      <c r="M188" s="43">
        <v>1</v>
      </c>
      <c r="N188" s="77">
        <v>0.1</v>
      </c>
      <c r="O188" s="77">
        <v>9.6405624222501818E-2</v>
      </c>
      <c r="P188" s="77">
        <v>9.6405624222501818E-2</v>
      </c>
      <c r="Q188" s="102">
        <f t="shared" si="16"/>
        <v>55</v>
      </c>
      <c r="R188" s="58">
        <f t="shared" si="17"/>
        <v>0</v>
      </c>
      <c r="S188" s="58">
        <f t="shared" si="18"/>
        <v>1</v>
      </c>
      <c r="T188" s="58" t="str">
        <f t="shared" si="19"/>
        <v>ELIGIBLE</v>
      </c>
      <c r="U188" s="78">
        <f t="shared" si="20"/>
        <v>9.6405624222501818E-2</v>
      </c>
      <c r="V188" s="78">
        <f t="shared" si="21"/>
        <v>0</v>
      </c>
      <c r="W188" s="78">
        <f t="shared" si="22"/>
        <v>0.72489061759430717</v>
      </c>
      <c r="X188" s="73" t="str">
        <f t="shared" si="23"/>
        <v>HUMAN APPROVAL</v>
      </c>
    </row>
    <row r="189" spans="1:24">
      <c r="A189" s="42" t="s">
        <v>748</v>
      </c>
      <c r="B189" s="43" t="s">
        <v>244</v>
      </c>
      <c r="C189" s="43" t="s">
        <v>261</v>
      </c>
      <c r="D189" s="43" t="s">
        <v>346</v>
      </c>
      <c r="E189" s="43" t="s">
        <v>350</v>
      </c>
      <c r="F189" s="53">
        <v>0.84008990415095841</v>
      </c>
      <c r="G189" s="53">
        <v>0.71751196370965697</v>
      </c>
      <c r="H189" s="43">
        <v>1</v>
      </c>
      <c r="I189" s="53">
        <v>0.36915288461538459</v>
      </c>
      <c r="J189" s="43" t="s">
        <v>1200</v>
      </c>
      <c r="K189" s="99">
        <v>205</v>
      </c>
      <c r="L189" s="43">
        <v>1</v>
      </c>
      <c r="M189" s="43">
        <v>2</v>
      </c>
      <c r="N189" s="77">
        <v>0.25</v>
      </c>
      <c r="O189" s="77">
        <v>0.27312235451924438</v>
      </c>
      <c r="P189" s="77">
        <v>0.27312235451924438</v>
      </c>
      <c r="Q189" s="102">
        <f t="shared" si="16"/>
        <v>205</v>
      </c>
      <c r="R189" s="58">
        <f t="shared" si="17"/>
        <v>1</v>
      </c>
      <c r="S189" s="58">
        <f t="shared" si="18"/>
        <v>2</v>
      </c>
      <c r="T189" s="58" t="str">
        <f t="shared" si="19"/>
        <v>ELIGIBLE</v>
      </c>
      <c r="U189" s="78">
        <f t="shared" si="20"/>
        <v>0.27312235451924438</v>
      </c>
      <c r="V189" s="78">
        <f t="shared" si="21"/>
        <v>0</v>
      </c>
      <c r="W189" s="78">
        <f t="shared" si="22"/>
        <v>0.77626334611986858</v>
      </c>
      <c r="X189" s="73" t="str">
        <f t="shared" si="23"/>
        <v>HUMAN APPROVAL</v>
      </c>
    </row>
    <row r="190" spans="1:24">
      <c r="A190" s="42" t="s">
        <v>889</v>
      </c>
      <c r="B190" s="43" t="s">
        <v>308</v>
      </c>
      <c r="C190" s="43" t="s">
        <v>309</v>
      </c>
      <c r="D190" s="43" t="s">
        <v>349</v>
      </c>
      <c r="E190" s="43" t="s">
        <v>344</v>
      </c>
      <c r="F190" s="53">
        <v>0.83990747568547031</v>
      </c>
      <c r="G190" s="53">
        <v>0.73228467167437927</v>
      </c>
      <c r="H190" s="43">
        <v>1</v>
      </c>
      <c r="I190" s="53">
        <v>0.25831634615384613</v>
      </c>
      <c r="J190" s="43" t="s">
        <v>1200</v>
      </c>
      <c r="K190" s="99">
        <v>205</v>
      </c>
      <c r="L190" s="43">
        <v>1</v>
      </c>
      <c r="M190" s="43">
        <v>2</v>
      </c>
      <c r="N190" s="77">
        <v>0.25</v>
      </c>
      <c r="O190" s="77">
        <v>0.28428344278122386</v>
      </c>
      <c r="P190" s="77">
        <v>0.28428344278122386</v>
      </c>
      <c r="Q190" s="102">
        <f t="shared" si="16"/>
        <v>205</v>
      </c>
      <c r="R190" s="58">
        <f t="shared" si="17"/>
        <v>1</v>
      </c>
      <c r="S190" s="58">
        <f t="shared" si="18"/>
        <v>2</v>
      </c>
      <c r="T190" s="58" t="str">
        <f t="shared" si="19"/>
        <v>ELIGIBLE</v>
      </c>
      <c r="U190" s="78">
        <f t="shared" si="20"/>
        <v>0.28428344278122386</v>
      </c>
      <c r="V190" s="78">
        <f t="shared" si="21"/>
        <v>0</v>
      </c>
      <c r="W190" s="78">
        <f t="shared" si="22"/>
        <v>0.79241711209765675</v>
      </c>
      <c r="X190" s="73" t="str">
        <f t="shared" si="23"/>
        <v>HUMAN APPROVAL</v>
      </c>
    </row>
    <row r="191" spans="1:24">
      <c r="A191" s="42" t="s">
        <v>1124</v>
      </c>
      <c r="B191" s="43" t="s">
        <v>244</v>
      </c>
      <c r="C191" s="43" t="s">
        <v>243</v>
      </c>
      <c r="D191" s="43" t="s">
        <v>343</v>
      </c>
      <c r="E191" s="43" t="s">
        <v>347</v>
      </c>
      <c r="F191" s="53">
        <v>0.83927850313200481</v>
      </c>
      <c r="G191" s="53">
        <v>0.30304261026845508</v>
      </c>
      <c r="H191" s="43">
        <v>0</v>
      </c>
      <c r="I191" s="53">
        <v>0.56571153846153854</v>
      </c>
      <c r="J191" s="43" t="s">
        <v>1202</v>
      </c>
      <c r="K191" s="99">
        <v>55</v>
      </c>
      <c r="L191" s="43">
        <v>0</v>
      </c>
      <c r="M191" s="43">
        <v>1</v>
      </c>
      <c r="N191" s="77">
        <v>0.1</v>
      </c>
      <c r="O191" s="77">
        <v>7.3765864829017092E-2</v>
      </c>
      <c r="P191" s="77">
        <v>7.3765864829017092E-2</v>
      </c>
      <c r="Q191" s="102">
        <f t="shared" si="16"/>
        <v>55</v>
      </c>
      <c r="R191" s="58">
        <f t="shared" si="17"/>
        <v>0</v>
      </c>
      <c r="S191" s="58">
        <f t="shared" si="18"/>
        <v>1</v>
      </c>
      <c r="T191" s="58" t="str">
        <f t="shared" si="19"/>
        <v>ELIGIBLE</v>
      </c>
      <c r="U191" s="78">
        <f t="shared" si="20"/>
        <v>7.3765864829017092E-2</v>
      </c>
      <c r="V191" s="78">
        <f t="shared" si="21"/>
        <v>0</v>
      </c>
      <c r="W191" s="78">
        <f t="shared" si="22"/>
        <v>0.61109693647040808</v>
      </c>
      <c r="X191" s="73" t="str">
        <f t="shared" si="23"/>
        <v>HUMAN APPROVAL</v>
      </c>
    </row>
    <row r="192" spans="1:24">
      <c r="A192" s="42" t="s">
        <v>1016</v>
      </c>
      <c r="B192" s="43" t="s">
        <v>263</v>
      </c>
      <c r="C192" s="43" t="s">
        <v>262</v>
      </c>
      <c r="D192" s="43" t="s">
        <v>343</v>
      </c>
      <c r="E192" s="43" t="s">
        <v>350</v>
      </c>
      <c r="F192" s="53">
        <v>0.83917218385217818</v>
      </c>
      <c r="G192" s="53">
        <v>0.81322678929781544</v>
      </c>
      <c r="H192" s="43">
        <v>1</v>
      </c>
      <c r="I192" s="53">
        <v>0.41404999999999997</v>
      </c>
      <c r="J192" s="43" t="s">
        <v>1200</v>
      </c>
      <c r="K192" s="99">
        <v>205</v>
      </c>
      <c r="L192" s="43">
        <v>1</v>
      </c>
      <c r="M192" s="43">
        <v>2</v>
      </c>
      <c r="N192" s="77">
        <v>0.25</v>
      </c>
      <c r="O192" s="77">
        <v>0.28732591148534914</v>
      </c>
      <c r="P192" s="77">
        <v>0.28732591148534914</v>
      </c>
      <c r="Q192" s="102">
        <f t="shared" si="16"/>
        <v>205</v>
      </c>
      <c r="R192" s="58">
        <f t="shared" si="17"/>
        <v>1</v>
      </c>
      <c r="S192" s="58">
        <f t="shared" si="18"/>
        <v>2</v>
      </c>
      <c r="T192" s="58" t="str">
        <f t="shared" si="19"/>
        <v>ELIGIBLE</v>
      </c>
      <c r="U192" s="78">
        <f t="shared" si="20"/>
        <v>0.28732591148534914</v>
      </c>
      <c r="V192" s="78">
        <f t="shared" si="21"/>
        <v>0</v>
      </c>
      <c r="W192" s="78">
        <f t="shared" si="22"/>
        <v>0.80476907737293346</v>
      </c>
      <c r="X192" s="73" t="str">
        <f t="shared" si="23"/>
        <v>HUMAN APPROVAL</v>
      </c>
    </row>
    <row r="193" spans="1:24">
      <c r="A193" s="42" t="s">
        <v>678</v>
      </c>
      <c r="B193" s="43" t="s">
        <v>281</v>
      </c>
      <c r="C193" s="43" t="s">
        <v>280</v>
      </c>
      <c r="D193" s="43" t="s">
        <v>343</v>
      </c>
      <c r="E193" s="43" t="s">
        <v>350</v>
      </c>
      <c r="F193" s="53">
        <v>0.83781898766594165</v>
      </c>
      <c r="G193" s="53">
        <v>0.76114129867328184</v>
      </c>
      <c r="H193" s="43">
        <v>0</v>
      </c>
      <c r="I193" s="53">
        <v>0.45885480769230769</v>
      </c>
      <c r="J193" s="43" t="s">
        <v>1197</v>
      </c>
      <c r="K193" s="99">
        <v>175</v>
      </c>
      <c r="L193" s="43">
        <v>1</v>
      </c>
      <c r="M193" s="43">
        <v>1</v>
      </c>
      <c r="N193" s="77">
        <v>0.18</v>
      </c>
      <c r="O193" s="77">
        <v>0.19719219523559986</v>
      </c>
      <c r="P193" s="77">
        <v>0.19719219523559986</v>
      </c>
      <c r="Q193" s="102">
        <f t="shared" si="16"/>
        <v>175</v>
      </c>
      <c r="R193" s="58">
        <f t="shared" si="17"/>
        <v>1</v>
      </c>
      <c r="S193" s="58">
        <f t="shared" si="18"/>
        <v>1</v>
      </c>
      <c r="T193" s="58" t="str">
        <f t="shared" si="19"/>
        <v>ELIGIBLE</v>
      </c>
      <c r="U193" s="78">
        <f t="shared" si="20"/>
        <v>0.19719219523559986</v>
      </c>
      <c r="V193" s="78">
        <f t="shared" si="21"/>
        <v>0</v>
      </c>
      <c r="W193" s="78">
        <f t="shared" si="22"/>
        <v>0.78131441698268578</v>
      </c>
      <c r="X193" s="73" t="str">
        <f t="shared" si="23"/>
        <v>HUMAN APPROVAL</v>
      </c>
    </row>
    <row r="194" spans="1:24">
      <c r="A194" s="42" t="s">
        <v>1110</v>
      </c>
      <c r="B194" s="43" t="s">
        <v>312</v>
      </c>
      <c r="C194" s="43" t="s">
        <v>315</v>
      </c>
      <c r="D194" s="43" t="s">
        <v>349</v>
      </c>
      <c r="E194" s="43" t="s">
        <v>350</v>
      </c>
      <c r="F194" s="53">
        <v>0.83607763721239592</v>
      </c>
      <c r="G194" s="53">
        <v>0.80544913695947051</v>
      </c>
      <c r="H194" s="43">
        <v>0</v>
      </c>
      <c r="I194" s="53">
        <v>0.36936923076923078</v>
      </c>
      <c r="J194" s="43" t="s">
        <v>1197</v>
      </c>
      <c r="K194" s="99">
        <v>175</v>
      </c>
      <c r="L194" s="43">
        <v>1</v>
      </c>
      <c r="M194" s="43">
        <v>1</v>
      </c>
      <c r="N194" s="77">
        <v>0.18</v>
      </c>
      <c r="O194" s="77">
        <v>0.20787383194878462</v>
      </c>
      <c r="P194" s="77">
        <v>0.20787383194878462</v>
      </c>
      <c r="Q194" s="102">
        <f t="shared" si="16"/>
        <v>175</v>
      </c>
      <c r="R194" s="58">
        <f t="shared" si="17"/>
        <v>1</v>
      </c>
      <c r="S194" s="58">
        <f t="shared" si="18"/>
        <v>1</v>
      </c>
      <c r="T194" s="58" t="str">
        <f t="shared" si="19"/>
        <v>ELIGIBLE</v>
      </c>
      <c r="U194" s="78">
        <f t="shared" si="20"/>
        <v>0.20787383194878462</v>
      </c>
      <c r="V194" s="78">
        <f t="shared" si="21"/>
        <v>0</v>
      </c>
      <c r="W194" s="78">
        <f t="shared" si="22"/>
        <v>0.80481297532570939</v>
      </c>
      <c r="X194" s="73" t="str">
        <f t="shared" si="23"/>
        <v>HUMAN APPROVAL</v>
      </c>
    </row>
    <row r="195" spans="1:24">
      <c r="A195" s="42" t="s">
        <v>736</v>
      </c>
      <c r="B195" s="43" t="s">
        <v>286</v>
      </c>
      <c r="C195" s="43" t="s">
        <v>293</v>
      </c>
      <c r="D195" s="43" t="s">
        <v>353</v>
      </c>
      <c r="E195" s="43" t="s">
        <v>350</v>
      </c>
      <c r="F195" s="53">
        <v>0.8359715422578009</v>
      </c>
      <c r="G195" s="53">
        <v>0.85563943319729518</v>
      </c>
      <c r="H195" s="43">
        <v>1</v>
      </c>
      <c r="I195" s="53">
        <v>7.0335576923076917E-2</v>
      </c>
      <c r="J195" s="43" t="s">
        <v>1200</v>
      </c>
      <c r="K195" s="99">
        <v>205</v>
      </c>
      <c r="L195" s="43">
        <v>1</v>
      </c>
      <c r="M195" s="43">
        <v>2</v>
      </c>
      <c r="N195" s="77">
        <v>0.25</v>
      </c>
      <c r="O195" s="77">
        <v>0.32265790836606395</v>
      </c>
      <c r="P195" s="77">
        <v>0.32265790836606395</v>
      </c>
      <c r="Q195" s="102">
        <f t="shared" si="16"/>
        <v>205</v>
      </c>
      <c r="R195" s="58">
        <f t="shared" si="17"/>
        <v>1</v>
      </c>
      <c r="S195" s="58">
        <f t="shared" si="18"/>
        <v>2</v>
      </c>
      <c r="T195" s="58" t="str">
        <f t="shared" si="19"/>
        <v>ELIGIBLE</v>
      </c>
      <c r="U195" s="78">
        <f t="shared" si="20"/>
        <v>0.32265790836606395</v>
      </c>
      <c r="V195" s="78">
        <f t="shared" si="21"/>
        <v>0</v>
      </c>
      <c r="W195" s="78">
        <f t="shared" si="22"/>
        <v>0.85222459216853619</v>
      </c>
      <c r="X195" s="73" t="str">
        <f t="shared" si="23"/>
        <v>HUMAN APPROVAL</v>
      </c>
    </row>
    <row r="196" spans="1:24">
      <c r="A196" s="42" t="s">
        <v>910</v>
      </c>
      <c r="B196" s="43" t="s">
        <v>244</v>
      </c>
      <c r="C196" s="43" t="s">
        <v>258</v>
      </c>
      <c r="D196" s="43" t="s">
        <v>353</v>
      </c>
      <c r="E196" s="43" t="s">
        <v>344</v>
      </c>
      <c r="F196" s="53">
        <v>0.8355306962411353</v>
      </c>
      <c r="G196" s="53">
        <v>0.66236913387355756</v>
      </c>
      <c r="H196" s="43">
        <v>1</v>
      </c>
      <c r="I196" s="53">
        <v>0.39886250000000001</v>
      </c>
      <c r="J196" s="43" t="s">
        <v>1200</v>
      </c>
      <c r="K196" s="99">
        <v>205</v>
      </c>
      <c r="L196" s="43">
        <v>1</v>
      </c>
      <c r="M196" s="43">
        <v>2</v>
      </c>
      <c r="N196" s="77">
        <v>0.25</v>
      </c>
      <c r="O196" s="77">
        <v>0.25962505896605537</v>
      </c>
      <c r="P196" s="77">
        <v>0.25962505896605537</v>
      </c>
      <c r="Q196" s="102">
        <f t="shared" si="16"/>
        <v>205</v>
      </c>
      <c r="R196" s="58">
        <f t="shared" si="17"/>
        <v>1</v>
      </c>
      <c r="S196" s="58">
        <f t="shared" si="18"/>
        <v>2</v>
      </c>
      <c r="T196" s="58" t="str">
        <f t="shared" si="19"/>
        <v>ELIGIBLE</v>
      </c>
      <c r="U196" s="78">
        <f t="shared" si="20"/>
        <v>0.25962505896605537</v>
      </c>
      <c r="V196" s="78">
        <f t="shared" si="21"/>
        <v>0</v>
      </c>
      <c r="W196" s="78">
        <f t="shared" si="22"/>
        <v>0.7514848297883695</v>
      </c>
      <c r="X196" s="73" t="str">
        <f t="shared" si="23"/>
        <v>HUMAN APPROVAL</v>
      </c>
    </row>
    <row r="197" spans="1:24">
      <c r="A197" s="42" t="s">
        <v>521</v>
      </c>
      <c r="B197" s="43" t="s">
        <v>244</v>
      </c>
      <c r="C197" s="43" t="s">
        <v>261</v>
      </c>
      <c r="D197" s="43" t="s">
        <v>353</v>
      </c>
      <c r="E197" s="43" t="s">
        <v>350</v>
      </c>
      <c r="F197" s="53">
        <v>0.83541575472461527</v>
      </c>
      <c r="G197" s="53">
        <v>0.82197229161703489</v>
      </c>
      <c r="H197" s="43">
        <v>1</v>
      </c>
      <c r="I197" s="53">
        <v>0.24577019230769229</v>
      </c>
      <c r="J197" s="43" t="s">
        <v>1200</v>
      </c>
      <c r="K197" s="99">
        <v>205</v>
      </c>
      <c r="L197" s="43">
        <v>1</v>
      </c>
      <c r="M197" s="43">
        <v>2</v>
      </c>
      <c r="N197" s="77">
        <v>0.25</v>
      </c>
      <c r="O197" s="77">
        <v>0.30158510138871686</v>
      </c>
      <c r="P197" s="77">
        <v>0.30158510138871686</v>
      </c>
      <c r="Q197" s="102">
        <f t="shared" si="16"/>
        <v>205</v>
      </c>
      <c r="R197" s="58">
        <f t="shared" si="17"/>
        <v>1</v>
      </c>
      <c r="S197" s="58">
        <f t="shared" si="18"/>
        <v>2</v>
      </c>
      <c r="T197" s="58" t="str">
        <f t="shared" si="19"/>
        <v>ELIGIBLE</v>
      </c>
      <c r="U197" s="78">
        <f t="shared" si="20"/>
        <v>0.30158510138871686</v>
      </c>
      <c r="V197" s="78">
        <f t="shared" si="21"/>
        <v>0</v>
      </c>
      <c r="W197" s="78">
        <f t="shared" si="22"/>
        <v>0.82259194793373136</v>
      </c>
      <c r="X197" s="73" t="str">
        <f t="shared" si="23"/>
        <v>HUMAN APPROVAL</v>
      </c>
    </row>
    <row r="198" spans="1:24">
      <c r="A198" s="42" t="s">
        <v>1020</v>
      </c>
      <c r="B198" s="43" t="s">
        <v>286</v>
      </c>
      <c r="C198" s="43" t="s">
        <v>288</v>
      </c>
      <c r="D198" s="43" t="s">
        <v>346</v>
      </c>
      <c r="E198" s="43" t="s">
        <v>344</v>
      </c>
      <c r="F198" s="53">
        <v>0.83533525802199238</v>
      </c>
      <c r="G198" s="53">
        <v>0.41084496951162974</v>
      </c>
      <c r="H198" s="43">
        <v>0</v>
      </c>
      <c r="I198" s="53">
        <v>0.19633557692307693</v>
      </c>
      <c r="J198" s="43" t="s">
        <v>1202</v>
      </c>
      <c r="K198" s="99">
        <v>55</v>
      </c>
      <c r="L198" s="43">
        <v>0</v>
      </c>
      <c r="M198" s="43">
        <v>1</v>
      </c>
      <c r="N198" s="77">
        <v>0.1</v>
      </c>
      <c r="O198" s="77">
        <v>8.9908473748060755E-2</v>
      </c>
      <c r="P198" s="77">
        <v>8.9908473748060755E-2</v>
      </c>
      <c r="Q198" s="102">
        <f t="shared" si="16"/>
        <v>55</v>
      </c>
      <c r="R198" s="58">
        <f t="shared" si="17"/>
        <v>0</v>
      </c>
      <c r="S198" s="58">
        <f t="shared" si="18"/>
        <v>1</v>
      </c>
      <c r="T198" s="58" t="str">
        <f t="shared" si="19"/>
        <v>ELIGIBLE</v>
      </c>
      <c r="U198" s="78">
        <f t="shared" si="20"/>
        <v>8.9908473748060755E-2</v>
      </c>
      <c r="V198" s="78">
        <f t="shared" si="21"/>
        <v>0</v>
      </c>
      <c r="W198" s="78">
        <f t="shared" si="22"/>
        <v>0.6835965735488585</v>
      </c>
      <c r="X198" s="73" t="str">
        <f t="shared" si="23"/>
        <v>HUMAN APPROVAL</v>
      </c>
    </row>
    <row r="199" spans="1:24">
      <c r="A199" s="42" t="s">
        <v>719</v>
      </c>
      <c r="B199" s="43" t="s">
        <v>266</v>
      </c>
      <c r="C199" s="43" t="s">
        <v>268</v>
      </c>
      <c r="D199" s="43" t="s">
        <v>369</v>
      </c>
      <c r="E199" s="43" t="s">
        <v>344</v>
      </c>
      <c r="F199" s="53">
        <v>0.83401652324188491</v>
      </c>
      <c r="G199" s="53">
        <v>0.48464070837800233</v>
      </c>
      <c r="H199" s="43">
        <v>1</v>
      </c>
      <c r="I199" s="53">
        <v>0.52181250000000001</v>
      </c>
      <c r="J199" s="43" t="s">
        <v>1202</v>
      </c>
      <c r="K199" s="99">
        <v>55</v>
      </c>
      <c r="L199" s="43">
        <v>0</v>
      </c>
      <c r="M199" s="43">
        <v>1</v>
      </c>
      <c r="N199" s="77">
        <v>0.1</v>
      </c>
      <c r="O199" s="77">
        <v>8.7423395615103122E-2</v>
      </c>
      <c r="P199" s="77">
        <v>8.7423395615103122E-2</v>
      </c>
      <c r="Q199" s="102">
        <f t="shared" si="16"/>
        <v>55</v>
      </c>
      <c r="R199" s="58">
        <f t="shared" si="17"/>
        <v>0</v>
      </c>
      <c r="S199" s="58">
        <f t="shared" si="18"/>
        <v>1</v>
      </c>
      <c r="T199" s="58" t="str">
        <f t="shared" si="19"/>
        <v>ELIGIBLE</v>
      </c>
      <c r="U199" s="78">
        <f t="shared" si="20"/>
        <v>8.7423395615103122E-2</v>
      </c>
      <c r="V199" s="78">
        <f t="shared" si="21"/>
        <v>0</v>
      </c>
      <c r="W199" s="78">
        <f t="shared" si="22"/>
        <v>0.67615208571533758</v>
      </c>
      <c r="X199" s="73" t="str">
        <f t="shared" si="23"/>
        <v>HUMAN APPROVAL</v>
      </c>
    </row>
    <row r="200" spans="1:24">
      <c r="A200" s="42" t="s">
        <v>1032</v>
      </c>
      <c r="B200" s="43" t="s">
        <v>270</v>
      </c>
      <c r="C200" s="43" t="s">
        <v>269</v>
      </c>
      <c r="D200" s="43" t="s">
        <v>349</v>
      </c>
      <c r="E200" s="43" t="s">
        <v>344</v>
      </c>
      <c r="F200" s="53">
        <v>0.83351282958322148</v>
      </c>
      <c r="G200" s="53">
        <v>0.47576299225909729</v>
      </c>
      <c r="H200" s="43">
        <v>1</v>
      </c>
      <c r="I200" s="53">
        <v>0.45168269230769231</v>
      </c>
      <c r="J200" s="43" t="s">
        <v>1202</v>
      </c>
      <c r="K200" s="99">
        <v>55</v>
      </c>
      <c r="L200" s="43">
        <v>0</v>
      </c>
      <c r="M200" s="43">
        <v>1</v>
      </c>
      <c r="N200" s="77">
        <v>0.1</v>
      </c>
      <c r="O200" s="77">
        <v>8.8499554448426734E-2</v>
      </c>
      <c r="P200" s="77">
        <v>8.8499554448426734E-2</v>
      </c>
      <c r="Q200" s="102">
        <f t="shared" si="16"/>
        <v>55</v>
      </c>
      <c r="R200" s="58">
        <f t="shared" si="17"/>
        <v>0</v>
      </c>
      <c r="S200" s="58">
        <f t="shared" si="18"/>
        <v>1</v>
      </c>
      <c r="T200" s="58" t="str">
        <f t="shared" si="19"/>
        <v>ELIGIBLE</v>
      </c>
      <c r="U200" s="78">
        <f t="shared" si="20"/>
        <v>8.8499554448426734E-2</v>
      </c>
      <c r="V200" s="78">
        <f t="shared" si="21"/>
        <v>0</v>
      </c>
      <c r="W200" s="78">
        <f t="shared" si="22"/>
        <v>0.67978083433068659</v>
      </c>
      <c r="X200" s="73" t="str">
        <f t="shared" si="23"/>
        <v>HUMAN APPROVAL</v>
      </c>
    </row>
    <row r="201" spans="1:24">
      <c r="A201" s="42" t="s">
        <v>760</v>
      </c>
      <c r="B201" s="43" t="s">
        <v>286</v>
      </c>
      <c r="C201" s="43" t="s">
        <v>285</v>
      </c>
      <c r="D201" s="43" t="s">
        <v>346</v>
      </c>
      <c r="E201" s="43" t="s">
        <v>344</v>
      </c>
      <c r="F201" s="53">
        <v>0.83309383798351133</v>
      </c>
      <c r="G201" s="53">
        <v>0.52253975366037519</v>
      </c>
      <c r="H201" s="43">
        <v>1</v>
      </c>
      <c r="I201" s="53">
        <v>0.20084615384615384</v>
      </c>
      <c r="J201" s="43" t="s">
        <v>1202</v>
      </c>
      <c r="K201" s="99">
        <v>55</v>
      </c>
      <c r="L201" s="43">
        <v>0</v>
      </c>
      <c r="M201" s="43">
        <v>1</v>
      </c>
      <c r="N201" s="77">
        <v>0.1</v>
      </c>
      <c r="O201" s="77">
        <v>9.8387852841468365E-2</v>
      </c>
      <c r="P201" s="77">
        <v>9.8387852841468365E-2</v>
      </c>
      <c r="Q201" s="102">
        <f t="shared" si="16"/>
        <v>55</v>
      </c>
      <c r="R201" s="58">
        <f t="shared" si="17"/>
        <v>0</v>
      </c>
      <c r="S201" s="58">
        <f t="shared" si="18"/>
        <v>1</v>
      </c>
      <c r="T201" s="58" t="str">
        <f t="shared" si="19"/>
        <v>ELIGIBLE</v>
      </c>
      <c r="U201" s="78">
        <f t="shared" si="20"/>
        <v>9.8387852841468365E-2</v>
      </c>
      <c r="V201" s="78">
        <f t="shared" si="21"/>
        <v>0</v>
      </c>
      <c r="W201" s="78">
        <f t="shared" si="22"/>
        <v>0.72100590928744723</v>
      </c>
      <c r="X201" s="73" t="str">
        <f t="shared" si="23"/>
        <v>HUMAN APPROVAL</v>
      </c>
    </row>
    <row r="202" spans="1:24">
      <c r="A202" s="42" t="s">
        <v>1029</v>
      </c>
      <c r="B202" s="43" t="s">
        <v>263</v>
      </c>
      <c r="C202" s="43" t="s">
        <v>262</v>
      </c>
      <c r="D202" s="43" t="s">
        <v>343</v>
      </c>
      <c r="E202" s="43" t="s">
        <v>344</v>
      </c>
      <c r="F202" s="53">
        <v>0.83294243676540847</v>
      </c>
      <c r="G202" s="53">
        <v>0.4783915799898894</v>
      </c>
      <c r="H202" s="43">
        <v>1</v>
      </c>
      <c r="I202" s="53">
        <v>0.44739615384615389</v>
      </c>
      <c r="J202" s="43" t="s">
        <v>1202</v>
      </c>
      <c r="K202" s="99">
        <v>55</v>
      </c>
      <c r="L202" s="43">
        <v>0</v>
      </c>
      <c r="M202" s="43">
        <v>1</v>
      </c>
      <c r="N202" s="77">
        <v>0.1</v>
      </c>
      <c r="O202" s="77">
        <v>8.8757662414683261E-2</v>
      </c>
      <c r="P202" s="77">
        <v>8.8757662414683261E-2</v>
      </c>
      <c r="Q202" s="102">
        <f t="shared" si="16"/>
        <v>55</v>
      </c>
      <c r="R202" s="58">
        <f t="shared" si="17"/>
        <v>0</v>
      </c>
      <c r="S202" s="58">
        <f t="shared" si="18"/>
        <v>1</v>
      </c>
      <c r="T202" s="58" t="str">
        <f t="shared" si="19"/>
        <v>ELIGIBLE</v>
      </c>
      <c r="U202" s="78">
        <f t="shared" si="20"/>
        <v>8.8757662414683261E-2</v>
      </c>
      <c r="V202" s="78">
        <f t="shared" si="21"/>
        <v>0</v>
      </c>
      <c r="W202" s="78">
        <f t="shared" si="22"/>
        <v>0.68081577783282066</v>
      </c>
      <c r="X202" s="73" t="str">
        <f t="shared" si="23"/>
        <v>HUMAN APPROVAL</v>
      </c>
    </row>
    <row r="203" spans="1:24">
      <c r="A203" s="42" t="s">
        <v>830</v>
      </c>
      <c r="B203" s="43" t="s">
        <v>312</v>
      </c>
      <c r="C203" s="43" t="s">
        <v>313</v>
      </c>
      <c r="D203" s="43" t="s">
        <v>349</v>
      </c>
      <c r="E203" s="43" t="s">
        <v>344</v>
      </c>
      <c r="F203" s="53">
        <v>0.83287139145650868</v>
      </c>
      <c r="G203" s="53">
        <v>0.7216611921495365</v>
      </c>
      <c r="H203" s="43">
        <v>0</v>
      </c>
      <c r="I203" s="53">
        <v>0.52388076923076921</v>
      </c>
      <c r="J203" s="43" t="s">
        <v>1202</v>
      </c>
      <c r="K203" s="99">
        <v>55</v>
      </c>
      <c r="L203" s="43">
        <v>0</v>
      </c>
      <c r="M203" s="43">
        <v>1</v>
      </c>
      <c r="N203" s="77">
        <v>0.1</v>
      </c>
      <c r="O203" s="77">
        <v>0.10427634664414276</v>
      </c>
      <c r="P203" s="77">
        <v>0.10427634664414276</v>
      </c>
      <c r="Q203" s="102">
        <f t="shared" si="16"/>
        <v>55</v>
      </c>
      <c r="R203" s="58">
        <f t="shared" si="17"/>
        <v>0</v>
      </c>
      <c r="S203" s="58">
        <f t="shared" si="18"/>
        <v>1</v>
      </c>
      <c r="T203" s="58" t="str">
        <f t="shared" si="19"/>
        <v>ELIGIBLE</v>
      </c>
      <c r="U203" s="78">
        <f t="shared" si="20"/>
        <v>0.10427634664414276</v>
      </c>
      <c r="V203" s="78">
        <f t="shared" si="21"/>
        <v>0</v>
      </c>
      <c r="W203" s="78">
        <f t="shared" si="22"/>
        <v>0.7582726056303406</v>
      </c>
      <c r="X203" s="73" t="str">
        <f t="shared" si="23"/>
        <v>HUMAN APPROVAL</v>
      </c>
    </row>
    <row r="204" spans="1:24">
      <c r="A204" s="42" t="s">
        <v>813</v>
      </c>
      <c r="B204" s="43" t="s">
        <v>286</v>
      </c>
      <c r="C204" s="43" t="s">
        <v>290</v>
      </c>
      <c r="D204" s="43" t="s">
        <v>353</v>
      </c>
      <c r="E204" s="43" t="s">
        <v>350</v>
      </c>
      <c r="F204" s="53">
        <v>0.83101361628113035</v>
      </c>
      <c r="G204" s="53">
        <v>0.95079355236533647</v>
      </c>
      <c r="H204" s="43">
        <v>1</v>
      </c>
      <c r="I204" s="53">
        <v>0.19451826923076923</v>
      </c>
      <c r="J204" s="43" t="s">
        <v>1200</v>
      </c>
      <c r="K204" s="99">
        <v>205</v>
      </c>
      <c r="L204" s="43">
        <v>1</v>
      </c>
      <c r="M204" s="43">
        <v>2</v>
      </c>
      <c r="N204" s="77">
        <v>0.25</v>
      </c>
      <c r="O204" s="77">
        <v>0.32983243710108551</v>
      </c>
      <c r="P204" s="77">
        <v>0.32983243710108551</v>
      </c>
      <c r="Q204" s="102">
        <f t="shared" si="16"/>
        <v>205</v>
      </c>
      <c r="R204" s="58">
        <f t="shared" si="17"/>
        <v>1</v>
      </c>
      <c r="S204" s="58">
        <f t="shared" si="18"/>
        <v>2</v>
      </c>
      <c r="T204" s="58" t="str">
        <f t="shared" si="19"/>
        <v>ELIGIBLE</v>
      </c>
      <c r="U204" s="78">
        <f t="shared" si="20"/>
        <v>0.32983243710108551</v>
      </c>
      <c r="V204" s="78">
        <f t="shared" si="21"/>
        <v>0</v>
      </c>
      <c r="W204" s="78">
        <f t="shared" si="22"/>
        <v>0.87038340535941261</v>
      </c>
      <c r="X204" s="73" t="str">
        <f t="shared" si="23"/>
        <v>HUMAN APPROVAL</v>
      </c>
    </row>
    <row r="205" spans="1:24">
      <c r="A205" s="42" t="s">
        <v>1135</v>
      </c>
      <c r="B205" s="43" t="s">
        <v>266</v>
      </c>
      <c r="C205" s="43" t="s">
        <v>268</v>
      </c>
      <c r="D205" s="43" t="s">
        <v>349</v>
      </c>
      <c r="E205" s="43" t="s">
        <v>347</v>
      </c>
      <c r="F205" s="53">
        <v>0.83090855615403925</v>
      </c>
      <c r="G205" s="53">
        <v>0.21934509539861063</v>
      </c>
      <c r="H205" s="43">
        <v>0</v>
      </c>
      <c r="I205" s="53">
        <v>0.35654134615384614</v>
      </c>
      <c r="J205" s="43" t="s">
        <v>1202</v>
      </c>
      <c r="K205" s="99">
        <v>55</v>
      </c>
      <c r="L205" s="43">
        <v>0</v>
      </c>
      <c r="M205" s="43">
        <v>1</v>
      </c>
      <c r="N205" s="77">
        <v>0.1</v>
      </c>
      <c r="O205" s="77">
        <v>7.1448263504589923E-2</v>
      </c>
      <c r="P205" s="77">
        <v>7.1448263504589923E-2</v>
      </c>
      <c r="Q205" s="102">
        <f t="shared" si="16"/>
        <v>55</v>
      </c>
      <c r="R205" s="58">
        <f t="shared" si="17"/>
        <v>0</v>
      </c>
      <c r="S205" s="58">
        <f t="shared" si="18"/>
        <v>1</v>
      </c>
      <c r="T205" s="58" t="str">
        <f t="shared" si="19"/>
        <v>ELIGIBLE</v>
      </c>
      <c r="U205" s="78">
        <f t="shared" si="20"/>
        <v>7.1448263504589923E-2</v>
      </c>
      <c r="V205" s="78">
        <f t="shared" si="21"/>
        <v>0</v>
      </c>
      <c r="W205" s="78">
        <f t="shared" si="22"/>
        <v>0.59811635465885071</v>
      </c>
      <c r="X205" s="73" t="str">
        <f t="shared" si="23"/>
        <v>HUMAN APPROVAL</v>
      </c>
    </row>
    <row r="206" spans="1:24">
      <c r="A206" s="42" t="s">
        <v>1040</v>
      </c>
      <c r="B206" s="43" t="s">
        <v>281</v>
      </c>
      <c r="C206" s="43" t="s">
        <v>282</v>
      </c>
      <c r="D206" s="43" t="s">
        <v>346</v>
      </c>
      <c r="E206" s="43" t="s">
        <v>344</v>
      </c>
      <c r="F206" s="53">
        <v>0.83050206191800358</v>
      </c>
      <c r="G206" s="53">
        <v>0.23337233465001173</v>
      </c>
      <c r="H206" s="43">
        <v>1</v>
      </c>
      <c r="I206" s="53">
        <v>0.56545961538461542</v>
      </c>
      <c r="J206" s="43" t="s">
        <v>1202</v>
      </c>
      <c r="K206" s="99">
        <v>55</v>
      </c>
      <c r="L206" s="43">
        <v>0</v>
      </c>
      <c r="M206" s="43">
        <v>1</v>
      </c>
      <c r="N206" s="77">
        <v>0.1</v>
      </c>
      <c r="O206" s="77">
        <v>6.8320280627554214E-2</v>
      </c>
      <c r="P206" s="77">
        <v>6.8320280627554214E-2</v>
      </c>
      <c r="Q206" s="102">
        <f t="shared" ref="Q206:Q273" si="24">INDEX($H$5:$H$9,MATCH(J206,$G$5:$G$9,0))</f>
        <v>55</v>
      </c>
      <c r="R206" s="58">
        <f t="shared" ref="R206:R273" si="25">INDEX($I$5:$I$9,MATCH(J206,$G$5:$G$9,0))</f>
        <v>0</v>
      </c>
      <c r="S206" s="58">
        <f t="shared" ref="S206:S273" si="26">INDEX($J$5:$J$9,MATCH(J206,$G$5:$G$9,0))</f>
        <v>1</v>
      </c>
      <c r="T206" s="58" t="str">
        <f t="shared" ref="T206:T273" si="27">IF(AND(OR(J206="Approved email",J206="Hybrid sequence"),H206=0),"INELIGIBLE","ELIGIBLE")</f>
        <v>ELIGIBLE</v>
      </c>
      <c r="U206" s="78">
        <f t="shared" ref="U206:U273" si="28">INDEX($K$5:$K$9,MATCH(J206,$G$5:$G$9,0))*(0.35+0.9*F206)*(0.55+0.75*G206)*(1-0.25*I206)</f>
        <v>6.8320280627554214E-2</v>
      </c>
      <c r="V206" s="78">
        <f t="shared" ref="V206:V269" si="29">U206-O206</f>
        <v>0</v>
      </c>
      <c r="W206" s="78">
        <f t="shared" ref="W206:W273" si="30">0.55*F206+0.35*G206+0.1*(1-I206)</f>
        <v>0.58191048964394465</v>
      </c>
      <c r="X206" s="73" t="str">
        <f t="shared" ref="X206:X273" si="31">IF(T206="INELIGIBLE","BLOCK",IF(ABS(V206)&gt;0.0001,"CHECK","HUMAN APPROVAL"))</f>
        <v>HUMAN APPROVAL</v>
      </c>
    </row>
    <row r="207" spans="1:24">
      <c r="A207" s="42" t="s">
        <v>593</v>
      </c>
      <c r="B207" s="43" t="s">
        <v>276</v>
      </c>
      <c r="C207" s="43" t="s">
        <v>277</v>
      </c>
      <c r="D207" s="43" t="s">
        <v>353</v>
      </c>
      <c r="E207" s="43" t="s">
        <v>350</v>
      </c>
      <c r="F207" s="53">
        <v>0.83025617405598007</v>
      </c>
      <c r="G207" s="53">
        <v>0.87283326006995743</v>
      </c>
      <c r="H207" s="43">
        <v>1</v>
      </c>
      <c r="I207" s="53">
        <v>0.52947980769230774</v>
      </c>
      <c r="J207" s="43" t="s">
        <v>1200</v>
      </c>
      <c r="K207" s="99">
        <v>205</v>
      </c>
      <c r="L207" s="43">
        <v>1</v>
      </c>
      <c r="M207" s="43">
        <v>2</v>
      </c>
      <c r="N207" s="77">
        <v>0.25</v>
      </c>
      <c r="O207" s="77">
        <v>0.2866977857774986</v>
      </c>
      <c r="P207" s="77">
        <v>0.2866977857774986</v>
      </c>
      <c r="Q207" s="102">
        <f t="shared" si="24"/>
        <v>205</v>
      </c>
      <c r="R207" s="58">
        <f t="shared" si="25"/>
        <v>1</v>
      </c>
      <c r="S207" s="58">
        <f t="shared" si="26"/>
        <v>2</v>
      </c>
      <c r="T207" s="58" t="str">
        <f t="shared" si="27"/>
        <v>ELIGIBLE</v>
      </c>
      <c r="U207" s="78">
        <f t="shared" si="28"/>
        <v>0.2866977857774986</v>
      </c>
      <c r="V207" s="78">
        <f t="shared" si="29"/>
        <v>0</v>
      </c>
      <c r="W207" s="78">
        <f t="shared" si="30"/>
        <v>0.80918455598604333</v>
      </c>
      <c r="X207" s="73" t="str">
        <f t="shared" si="31"/>
        <v>HUMAN APPROVAL</v>
      </c>
    </row>
    <row r="208" spans="1:24">
      <c r="A208" s="42" t="s">
        <v>872</v>
      </c>
      <c r="B208" s="43" t="s">
        <v>244</v>
      </c>
      <c r="C208" s="43" t="s">
        <v>258</v>
      </c>
      <c r="D208" s="43" t="s">
        <v>349</v>
      </c>
      <c r="E208" s="43" t="s">
        <v>347</v>
      </c>
      <c r="F208" s="53">
        <v>0.83009414627663114</v>
      </c>
      <c r="G208" s="53">
        <v>0.15721242078624542</v>
      </c>
      <c r="H208" s="43">
        <v>1</v>
      </c>
      <c r="I208" s="53">
        <v>0.36806730769230772</v>
      </c>
      <c r="J208" s="43" t="s">
        <v>1202</v>
      </c>
      <c r="K208" s="99">
        <v>55</v>
      </c>
      <c r="L208" s="43">
        <v>0</v>
      </c>
      <c r="M208" s="43">
        <v>1</v>
      </c>
      <c r="N208" s="77">
        <v>0.1</v>
      </c>
      <c r="O208" s="77">
        <v>6.6532749595142118E-2</v>
      </c>
      <c r="P208" s="77">
        <v>6.6532749595142118E-2</v>
      </c>
      <c r="Q208" s="102">
        <f t="shared" si="24"/>
        <v>55</v>
      </c>
      <c r="R208" s="58">
        <f t="shared" si="25"/>
        <v>0</v>
      </c>
      <c r="S208" s="58">
        <f t="shared" si="26"/>
        <v>1</v>
      </c>
      <c r="T208" s="58" t="str">
        <f t="shared" si="27"/>
        <v>ELIGIBLE</v>
      </c>
      <c r="U208" s="78">
        <f t="shared" si="28"/>
        <v>6.6532749595142118E-2</v>
      </c>
      <c r="V208" s="78">
        <f t="shared" si="29"/>
        <v>0</v>
      </c>
      <c r="W208" s="78">
        <f t="shared" si="30"/>
        <v>0.57476939695810225</v>
      </c>
      <c r="X208" s="73" t="str">
        <f t="shared" si="31"/>
        <v>HUMAN APPROVAL</v>
      </c>
    </row>
    <row r="209" spans="1:24">
      <c r="A209" s="42" t="s">
        <v>795</v>
      </c>
      <c r="B209" s="43" t="s">
        <v>276</v>
      </c>
      <c r="C209" s="43" t="s">
        <v>277</v>
      </c>
      <c r="D209" s="43" t="s">
        <v>353</v>
      </c>
      <c r="E209" s="43" t="s">
        <v>350</v>
      </c>
      <c r="F209" s="53">
        <v>0.82996888495462129</v>
      </c>
      <c r="G209" s="53">
        <v>0.71245427462151201</v>
      </c>
      <c r="H209" s="43">
        <v>0</v>
      </c>
      <c r="I209" s="53">
        <v>0.45700673076923076</v>
      </c>
      <c r="J209" s="43" t="s">
        <v>1202</v>
      </c>
      <c r="K209" s="99">
        <v>55</v>
      </c>
      <c r="L209" s="43">
        <v>0</v>
      </c>
      <c r="M209" s="43">
        <v>1</v>
      </c>
      <c r="N209" s="77">
        <v>0.1</v>
      </c>
      <c r="O209" s="77">
        <v>0.10535899963168485</v>
      </c>
      <c r="P209" s="77">
        <v>0.10535899963168485</v>
      </c>
      <c r="Q209" s="102">
        <f t="shared" si="24"/>
        <v>55</v>
      </c>
      <c r="R209" s="58">
        <f t="shared" si="25"/>
        <v>0</v>
      </c>
      <c r="S209" s="58">
        <f t="shared" si="26"/>
        <v>1</v>
      </c>
      <c r="T209" s="58" t="str">
        <f t="shared" si="27"/>
        <v>ELIGIBLE</v>
      </c>
      <c r="U209" s="78">
        <f t="shared" si="28"/>
        <v>0.10535899963168485</v>
      </c>
      <c r="V209" s="78">
        <f t="shared" si="29"/>
        <v>0</v>
      </c>
      <c r="W209" s="78">
        <f t="shared" si="30"/>
        <v>0.76014120976564781</v>
      </c>
      <c r="X209" s="73" t="str">
        <f t="shared" si="31"/>
        <v>HUMAN APPROVAL</v>
      </c>
    </row>
    <row r="210" spans="1:24">
      <c r="A210" s="42" t="s">
        <v>905</v>
      </c>
      <c r="B210" s="43" t="s">
        <v>298</v>
      </c>
      <c r="C210" s="43" t="s">
        <v>301</v>
      </c>
      <c r="D210" s="43" t="s">
        <v>346</v>
      </c>
      <c r="E210" s="43" t="s">
        <v>350</v>
      </c>
      <c r="F210" s="53">
        <v>0.82962097813500202</v>
      </c>
      <c r="G210" s="53">
        <v>0.84888162419959345</v>
      </c>
      <c r="H210" s="43">
        <v>0</v>
      </c>
      <c r="I210" s="53">
        <v>0.5006028846153846</v>
      </c>
      <c r="J210" s="43" t="s">
        <v>1197</v>
      </c>
      <c r="K210" s="99">
        <v>175</v>
      </c>
      <c r="L210" s="43">
        <v>1</v>
      </c>
      <c r="M210" s="43">
        <v>1</v>
      </c>
      <c r="N210" s="77">
        <v>0.18</v>
      </c>
      <c r="O210" s="77">
        <v>0.20492929792760939</v>
      </c>
      <c r="P210" s="77">
        <v>0.20492929792760939</v>
      </c>
      <c r="Q210" s="102">
        <f t="shared" si="24"/>
        <v>175</v>
      </c>
      <c r="R210" s="58">
        <f t="shared" si="25"/>
        <v>1</v>
      </c>
      <c r="S210" s="58">
        <f t="shared" si="26"/>
        <v>1</v>
      </c>
      <c r="T210" s="58" t="str">
        <f t="shared" si="27"/>
        <v>ELIGIBLE</v>
      </c>
      <c r="U210" s="78">
        <f t="shared" si="28"/>
        <v>0.20492929792760939</v>
      </c>
      <c r="V210" s="78">
        <f t="shared" si="29"/>
        <v>0</v>
      </c>
      <c r="W210" s="78">
        <f t="shared" si="30"/>
        <v>0.80333981798257037</v>
      </c>
      <c r="X210" s="73" t="str">
        <f t="shared" si="31"/>
        <v>HUMAN APPROVAL</v>
      </c>
    </row>
    <row r="211" spans="1:24">
      <c r="A211" s="42" t="s">
        <v>968</v>
      </c>
      <c r="B211" s="43" t="s">
        <v>270</v>
      </c>
      <c r="C211" s="43" t="s">
        <v>269</v>
      </c>
      <c r="D211" s="43" t="s">
        <v>343</v>
      </c>
      <c r="E211" s="43" t="s">
        <v>347</v>
      </c>
      <c r="F211" s="53">
        <v>0.82954420206795865</v>
      </c>
      <c r="G211" s="53">
        <v>0.32489236507991165</v>
      </c>
      <c r="H211" s="43">
        <v>1</v>
      </c>
      <c r="I211" s="53">
        <v>0.45245288461538463</v>
      </c>
      <c r="J211" s="43" t="s">
        <v>1202</v>
      </c>
      <c r="K211" s="99">
        <v>55</v>
      </c>
      <c r="L211" s="43">
        <v>0</v>
      </c>
      <c r="M211" s="43">
        <v>1</v>
      </c>
      <c r="N211" s="77">
        <v>0.1</v>
      </c>
      <c r="O211" s="77">
        <v>7.7188382952421405E-2</v>
      </c>
      <c r="P211" s="77">
        <v>7.7188382952421405E-2</v>
      </c>
      <c r="Q211" s="102">
        <f t="shared" si="24"/>
        <v>55</v>
      </c>
      <c r="R211" s="58">
        <f t="shared" si="25"/>
        <v>0</v>
      </c>
      <c r="S211" s="58">
        <f t="shared" si="26"/>
        <v>1</v>
      </c>
      <c r="T211" s="58" t="str">
        <f t="shared" si="27"/>
        <v>ELIGIBLE</v>
      </c>
      <c r="U211" s="78">
        <f t="shared" si="28"/>
        <v>7.7188382952421405E-2</v>
      </c>
      <c r="V211" s="78">
        <f t="shared" si="29"/>
        <v>0</v>
      </c>
      <c r="W211" s="78">
        <f t="shared" si="30"/>
        <v>0.62471635045380791</v>
      </c>
      <c r="X211" s="73" t="str">
        <f t="shared" si="31"/>
        <v>HUMAN APPROVAL</v>
      </c>
    </row>
    <row r="212" spans="1:24">
      <c r="A212" s="42" t="s">
        <v>793</v>
      </c>
      <c r="B212" s="43" t="s">
        <v>281</v>
      </c>
      <c r="C212" s="43" t="s">
        <v>284</v>
      </c>
      <c r="D212" s="43" t="s">
        <v>349</v>
      </c>
      <c r="E212" s="43" t="s">
        <v>344</v>
      </c>
      <c r="F212" s="53">
        <v>0.82806156480378912</v>
      </c>
      <c r="G212" s="53">
        <v>0.35425118250219789</v>
      </c>
      <c r="H212" s="43">
        <v>1</v>
      </c>
      <c r="I212" s="53">
        <v>0.26910384615384614</v>
      </c>
      <c r="J212" s="43" t="s">
        <v>1202</v>
      </c>
      <c r="K212" s="99">
        <v>55</v>
      </c>
      <c r="L212" s="43">
        <v>0</v>
      </c>
      <c r="M212" s="43">
        <v>1</v>
      </c>
      <c r="N212" s="77">
        <v>0.1</v>
      </c>
      <c r="O212" s="77">
        <v>8.332836398953064E-2</v>
      </c>
      <c r="P212" s="77">
        <v>8.332836398953064E-2</v>
      </c>
      <c r="Q212" s="102">
        <f t="shared" si="24"/>
        <v>55</v>
      </c>
      <c r="R212" s="58">
        <f t="shared" si="25"/>
        <v>0</v>
      </c>
      <c r="S212" s="58">
        <f t="shared" si="26"/>
        <v>1</v>
      </c>
      <c r="T212" s="58" t="str">
        <f t="shared" si="27"/>
        <v>ELIGIBLE</v>
      </c>
      <c r="U212" s="78">
        <f t="shared" si="28"/>
        <v>8.332836398953064E-2</v>
      </c>
      <c r="V212" s="78">
        <f t="shared" si="29"/>
        <v>0</v>
      </c>
      <c r="W212" s="78">
        <f t="shared" si="30"/>
        <v>0.65251138990246871</v>
      </c>
      <c r="X212" s="73" t="str">
        <f t="shared" si="31"/>
        <v>HUMAN APPROVAL</v>
      </c>
    </row>
    <row r="213" spans="1:24">
      <c r="A213" s="42" t="s">
        <v>1059</v>
      </c>
      <c r="B213" s="43" t="s">
        <v>298</v>
      </c>
      <c r="C213" s="43" t="s">
        <v>300</v>
      </c>
      <c r="D213" s="43" t="s">
        <v>343</v>
      </c>
      <c r="E213" s="43" t="s">
        <v>344</v>
      </c>
      <c r="F213" s="53">
        <v>0.82781717065597182</v>
      </c>
      <c r="G213" s="53">
        <v>0.55787286237260736</v>
      </c>
      <c r="H213" s="43">
        <v>1</v>
      </c>
      <c r="I213" s="53">
        <v>0.36030673076923075</v>
      </c>
      <c r="J213" s="43" t="s">
        <v>1202</v>
      </c>
      <c r="K213" s="99">
        <v>55</v>
      </c>
      <c r="L213" s="43">
        <v>0</v>
      </c>
      <c r="M213" s="43">
        <v>1</v>
      </c>
      <c r="N213" s="77">
        <v>0.1</v>
      </c>
      <c r="O213" s="77">
        <v>9.6491673650058715E-2</v>
      </c>
      <c r="P213" s="77">
        <v>9.6491673650058715E-2</v>
      </c>
      <c r="Q213" s="102">
        <f t="shared" si="24"/>
        <v>55</v>
      </c>
      <c r="R213" s="58">
        <f t="shared" si="25"/>
        <v>0</v>
      </c>
      <c r="S213" s="58">
        <f t="shared" si="26"/>
        <v>1</v>
      </c>
      <c r="T213" s="58" t="str">
        <f t="shared" si="27"/>
        <v>ELIGIBLE</v>
      </c>
      <c r="U213" s="78">
        <f t="shared" si="28"/>
        <v>9.6491673650058715E-2</v>
      </c>
      <c r="V213" s="78">
        <f t="shared" si="29"/>
        <v>0</v>
      </c>
      <c r="W213" s="78">
        <f t="shared" si="30"/>
        <v>0.71452427261427398</v>
      </c>
      <c r="X213" s="73" t="str">
        <f t="shared" si="31"/>
        <v>HUMAN APPROVAL</v>
      </c>
    </row>
    <row r="214" spans="1:24">
      <c r="A214" s="42" t="s">
        <v>502</v>
      </c>
      <c r="B214" s="43" t="s">
        <v>244</v>
      </c>
      <c r="C214" s="43" t="s">
        <v>257</v>
      </c>
      <c r="D214" s="43" t="s">
        <v>346</v>
      </c>
      <c r="E214" s="43" t="s">
        <v>350</v>
      </c>
      <c r="F214" s="53">
        <v>0.82770989478134405</v>
      </c>
      <c r="G214" s="53">
        <v>0.77652397746068236</v>
      </c>
      <c r="H214" s="43">
        <v>1</v>
      </c>
      <c r="I214" s="53">
        <v>0.33595096153846149</v>
      </c>
      <c r="J214" s="43" t="s">
        <v>1200</v>
      </c>
      <c r="K214" s="99">
        <v>205</v>
      </c>
      <c r="L214" s="43">
        <v>1</v>
      </c>
      <c r="M214" s="43">
        <v>2</v>
      </c>
      <c r="N214" s="77">
        <v>0.25</v>
      </c>
      <c r="O214" s="77">
        <v>0.28394115969970485</v>
      </c>
      <c r="P214" s="77">
        <v>0.28394115969970485</v>
      </c>
      <c r="Q214" s="102">
        <f t="shared" si="24"/>
        <v>205</v>
      </c>
      <c r="R214" s="58">
        <f t="shared" si="25"/>
        <v>1</v>
      </c>
      <c r="S214" s="58">
        <f t="shared" si="26"/>
        <v>2</v>
      </c>
      <c r="T214" s="58" t="str">
        <f t="shared" si="27"/>
        <v>ELIGIBLE</v>
      </c>
      <c r="U214" s="78">
        <f t="shared" si="28"/>
        <v>0.28394115969970485</v>
      </c>
      <c r="V214" s="78">
        <f t="shared" si="29"/>
        <v>0</v>
      </c>
      <c r="W214" s="78">
        <f t="shared" si="30"/>
        <v>0.79342873808713188</v>
      </c>
      <c r="X214" s="73" t="str">
        <f t="shared" si="31"/>
        <v>HUMAN APPROVAL</v>
      </c>
    </row>
    <row r="215" spans="1:24">
      <c r="A215" s="42" t="s">
        <v>1088</v>
      </c>
      <c r="B215" s="43" t="s">
        <v>270</v>
      </c>
      <c r="C215" s="43" t="s">
        <v>271</v>
      </c>
      <c r="D215" s="43" t="s">
        <v>346</v>
      </c>
      <c r="E215" s="43" t="s">
        <v>350</v>
      </c>
      <c r="F215" s="53">
        <v>0.82749890345951538</v>
      </c>
      <c r="G215" s="53">
        <v>0.85775697521678196</v>
      </c>
      <c r="H215" s="43">
        <v>1</v>
      </c>
      <c r="I215" s="53">
        <v>0.52050288461538463</v>
      </c>
      <c r="J215" s="43" t="s">
        <v>1200</v>
      </c>
      <c r="K215" s="99">
        <v>205</v>
      </c>
      <c r="L215" s="43">
        <v>1</v>
      </c>
      <c r="M215" s="43">
        <v>2</v>
      </c>
      <c r="N215" s="77">
        <v>0.25</v>
      </c>
      <c r="O215" s="77">
        <v>0.2840973314054992</v>
      </c>
      <c r="P215" s="77">
        <v>0.2840973314054992</v>
      </c>
      <c r="Q215" s="102">
        <f t="shared" si="24"/>
        <v>205</v>
      </c>
      <c r="R215" s="58">
        <f t="shared" si="25"/>
        <v>1</v>
      </c>
      <c r="S215" s="58">
        <f t="shared" si="26"/>
        <v>2</v>
      </c>
      <c r="T215" s="58" t="str">
        <f t="shared" si="27"/>
        <v>ELIGIBLE</v>
      </c>
      <c r="U215" s="78">
        <f t="shared" si="28"/>
        <v>0.2840973314054992</v>
      </c>
      <c r="V215" s="78">
        <f t="shared" si="29"/>
        <v>0</v>
      </c>
      <c r="W215" s="78">
        <f t="shared" si="30"/>
        <v>0.80328904976706861</v>
      </c>
      <c r="X215" s="73" t="str">
        <f t="shared" si="31"/>
        <v>HUMAN APPROVAL</v>
      </c>
    </row>
    <row r="216" spans="1:24">
      <c r="A216" s="42" t="s">
        <v>368</v>
      </c>
      <c r="B216" s="43" t="s">
        <v>308</v>
      </c>
      <c r="C216" s="43" t="s">
        <v>307</v>
      </c>
      <c r="D216" s="43" t="s">
        <v>369</v>
      </c>
      <c r="E216" s="43" t="s">
        <v>344</v>
      </c>
      <c r="F216" s="53">
        <v>0.82703814210525761</v>
      </c>
      <c r="G216" s="53">
        <v>0.62823904944680842</v>
      </c>
      <c r="H216" s="43">
        <v>1</v>
      </c>
      <c r="I216" s="53">
        <v>0.3387086538461539</v>
      </c>
      <c r="J216" s="43" t="s">
        <v>1200</v>
      </c>
      <c r="K216" s="99">
        <v>205</v>
      </c>
      <c r="L216" s="43">
        <v>1</v>
      </c>
      <c r="M216" s="43">
        <v>2</v>
      </c>
      <c r="N216" s="77">
        <v>0.25</v>
      </c>
      <c r="O216" s="77">
        <v>0.25572096017626467</v>
      </c>
      <c r="P216" s="77">
        <v>0.25572096017626467</v>
      </c>
      <c r="Q216" s="102">
        <f t="shared" si="24"/>
        <v>205</v>
      </c>
      <c r="R216" s="58">
        <f t="shared" si="25"/>
        <v>1</v>
      </c>
      <c r="S216" s="58">
        <f t="shared" si="26"/>
        <v>2</v>
      </c>
      <c r="T216" s="58" t="str">
        <f t="shared" si="27"/>
        <v>ELIGIBLE</v>
      </c>
      <c r="U216" s="78">
        <f t="shared" si="28"/>
        <v>0.25572096017626467</v>
      </c>
      <c r="V216" s="78">
        <f t="shared" si="29"/>
        <v>0</v>
      </c>
      <c r="W216" s="78">
        <f t="shared" si="30"/>
        <v>0.74088378007965927</v>
      </c>
      <c r="X216" s="73" t="str">
        <f t="shared" si="31"/>
        <v>HUMAN APPROVAL</v>
      </c>
    </row>
    <row r="217" spans="1:24">
      <c r="A217" s="42" t="s">
        <v>977</v>
      </c>
      <c r="B217" s="43" t="s">
        <v>244</v>
      </c>
      <c r="C217" s="43" t="s">
        <v>260</v>
      </c>
      <c r="D217" s="43" t="s">
        <v>346</v>
      </c>
      <c r="E217" s="43" t="s">
        <v>344</v>
      </c>
      <c r="F217" s="53">
        <v>0.82688905946915359</v>
      </c>
      <c r="G217" s="53">
        <v>0.24011990304803107</v>
      </c>
      <c r="H217" s="43">
        <v>1</v>
      </c>
      <c r="I217" s="53">
        <v>0.29412596153846154</v>
      </c>
      <c r="J217" s="43" t="s">
        <v>1202</v>
      </c>
      <c r="K217" s="99">
        <v>55</v>
      </c>
      <c r="L217" s="43">
        <v>0</v>
      </c>
      <c r="M217" s="43">
        <v>1</v>
      </c>
      <c r="N217" s="77">
        <v>0.1</v>
      </c>
      <c r="O217" s="77">
        <v>7.4012281244739131E-2</v>
      </c>
      <c r="P217" s="77">
        <v>7.4012281244739131E-2</v>
      </c>
      <c r="Q217" s="102">
        <f t="shared" si="24"/>
        <v>55</v>
      </c>
      <c r="R217" s="58">
        <f t="shared" si="25"/>
        <v>0</v>
      </c>
      <c r="S217" s="58">
        <f t="shared" si="26"/>
        <v>1</v>
      </c>
      <c r="T217" s="58" t="str">
        <f t="shared" si="27"/>
        <v>ELIGIBLE</v>
      </c>
      <c r="U217" s="78">
        <f t="shared" si="28"/>
        <v>7.4012281244739131E-2</v>
      </c>
      <c r="V217" s="78">
        <f t="shared" si="29"/>
        <v>0</v>
      </c>
      <c r="W217" s="78">
        <f t="shared" si="30"/>
        <v>0.60941835262099919</v>
      </c>
      <c r="X217" s="73" t="str">
        <f t="shared" si="31"/>
        <v>HUMAN APPROVAL</v>
      </c>
    </row>
    <row r="218" spans="1:24">
      <c r="A218" s="42" t="s">
        <v>1079</v>
      </c>
      <c r="B218" s="43" t="s">
        <v>244</v>
      </c>
      <c r="C218" s="43" t="s">
        <v>243</v>
      </c>
      <c r="D218" s="43" t="s">
        <v>346</v>
      </c>
      <c r="E218" s="43" t="s">
        <v>350</v>
      </c>
      <c r="F218" s="53">
        <v>0.82682031450531457</v>
      </c>
      <c r="G218" s="53">
        <v>0.80378660237943922</v>
      </c>
      <c r="H218" s="43">
        <v>0</v>
      </c>
      <c r="I218" s="53">
        <v>0.43157403846153841</v>
      </c>
      <c r="J218" s="43" t="s">
        <v>1197</v>
      </c>
      <c r="K218" s="99">
        <v>175</v>
      </c>
      <c r="L218" s="43">
        <v>1</v>
      </c>
      <c r="M218" s="43">
        <v>1</v>
      </c>
      <c r="N218" s="77">
        <v>0.18</v>
      </c>
      <c r="O218" s="77">
        <v>0.20254915542880189</v>
      </c>
      <c r="P218" s="77">
        <v>0.20254915542880189</v>
      </c>
      <c r="Q218" s="102">
        <f t="shared" si="24"/>
        <v>175</v>
      </c>
      <c r="R218" s="58">
        <f t="shared" si="25"/>
        <v>1</v>
      </c>
      <c r="S218" s="58">
        <f t="shared" si="26"/>
        <v>1</v>
      </c>
      <c r="T218" s="58" t="str">
        <f t="shared" si="27"/>
        <v>ELIGIBLE</v>
      </c>
      <c r="U218" s="78">
        <f t="shared" si="28"/>
        <v>0.20254915542880189</v>
      </c>
      <c r="V218" s="78">
        <f t="shared" si="29"/>
        <v>0</v>
      </c>
      <c r="W218" s="78">
        <f t="shared" si="30"/>
        <v>0.79291907996457289</v>
      </c>
      <c r="X218" s="73" t="str">
        <f t="shared" si="31"/>
        <v>HUMAN APPROVAL</v>
      </c>
    </row>
    <row r="219" spans="1:24">
      <c r="A219" s="42" t="s">
        <v>650</v>
      </c>
      <c r="B219" s="43" t="s">
        <v>298</v>
      </c>
      <c r="C219" s="43" t="s">
        <v>300</v>
      </c>
      <c r="D219" s="43" t="s">
        <v>349</v>
      </c>
      <c r="E219" s="43" t="s">
        <v>344</v>
      </c>
      <c r="F219" s="53">
        <v>0.82680728241589607</v>
      </c>
      <c r="G219" s="53">
        <v>0.42595419096944737</v>
      </c>
      <c r="H219" s="43">
        <v>1</v>
      </c>
      <c r="I219" s="53">
        <v>0.39321634615384615</v>
      </c>
      <c r="J219" s="43" t="s">
        <v>1202</v>
      </c>
      <c r="K219" s="99">
        <v>55</v>
      </c>
      <c r="L219" s="43">
        <v>0</v>
      </c>
      <c r="M219" s="43">
        <v>1</v>
      </c>
      <c r="N219" s="77">
        <v>0.1</v>
      </c>
      <c r="O219" s="77">
        <v>8.5778823509293056E-2</v>
      </c>
      <c r="P219" s="77">
        <v>8.5778823509293056E-2</v>
      </c>
      <c r="Q219" s="102">
        <f t="shared" si="24"/>
        <v>55</v>
      </c>
      <c r="R219" s="58">
        <f t="shared" si="25"/>
        <v>0</v>
      </c>
      <c r="S219" s="58">
        <f t="shared" si="26"/>
        <v>1</v>
      </c>
      <c r="T219" s="58" t="str">
        <f t="shared" si="27"/>
        <v>ELIGIBLE</v>
      </c>
      <c r="U219" s="78">
        <f t="shared" si="28"/>
        <v>8.5778823509293056E-2</v>
      </c>
      <c r="V219" s="78">
        <f t="shared" si="29"/>
        <v>0</v>
      </c>
      <c r="W219" s="78">
        <f t="shared" si="30"/>
        <v>0.66450633755266486</v>
      </c>
      <c r="X219" s="73" t="str">
        <f t="shared" si="31"/>
        <v>HUMAN APPROVAL</v>
      </c>
    </row>
    <row r="220" spans="1:24">
      <c r="A220" s="42" t="s">
        <v>834</v>
      </c>
      <c r="B220" s="43" t="s">
        <v>244</v>
      </c>
      <c r="C220" s="43" t="s">
        <v>257</v>
      </c>
      <c r="D220" s="43" t="s">
        <v>343</v>
      </c>
      <c r="E220" s="43" t="s">
        <v>347</v>
      </c>
      <c r="F220" s="53">
        <v>0.82680289476673885</v>
      </c>
      <c r="G220" s="53">
        <v>0.14450197214832849</v>
      </c>
      <c r="H220" s="43">
        <v>1</v>
      </c>
      <c r="I220" s="53">
        <v>0.3394076923076923</v>
      </c>
      <c r="J220" s="43" t="s">
        <v>1202</v>
      </c>
      <c r="K220" s="99">
        <v>55</v>
      </c>
      <c r="L220" s="43">
        <v>0</v>
      </c>
      <c r="M220" s="43">
        <v>1</v>
      </c>
      <c r="N220" s="77">
        <v>0.1</v>
      </c>
      <c r="O220" s="77">
        <v>6.5922196496724372E-2</v>
      </c>
      <c r="P220" s="77">
        <v>6.5922196496724372E-2</v>
      </c>
      <c r="Q220" s="102">
        <f t="shared" si="24"/>
        <v>55</v>
      </c>
      <c r="R220" s="58">
        <f t="shared" si="25"/>
        <v>0</v>
      </c>
      <c r="S220" s="58">
        <f t="shared" si="26"/>
        <v>1</v>
      </c>
      <c r="T220" s="58" t="str">
        <f t="shared" si="27"/>
        <v>ELIGIBLE</v>
      </c>
      <c r="U220" s="78">
        <f t="shared" si="28"/>
        <v>6.5922196496724372E-2</v>
      </c>
      <c r="V220" s="78">
        <f t="shared" si="29"/>
        <v>0</v>
      </c>
      <c r="W220" s="78">
        <f t="shared" si="30"/>
        <v>0.5713765131428522</v>
      </c>
      <c r="X220" s="73" t="str">
        <f t="shared" si="31"/>
        <v>HUMAN APPROVAL</v>
      </c>
    </row>
    <row r="221" spans="1:24">
      <c r="A221" s="42" t="s">
        <v>989</v>
      </c>
      <c r="B221" s="43" t="s">
        <v>286</v>
      </c>
      <c r="C221" s="43" t="s">
        <v>287</v>
      </c>
      <c r="D221" s="43" t="s">
        <v>343</v>
      </c>
      <c r="E221" s="43" t="s">
        <v>344</v>
      </c>
      <c r="F221" s="53">
        <v>0.8267227085028277</v>
      </c>
      <c r="G221" s="53">
        <v>0.45188031431611164</v>
      </c>
      <c r="H221" s="43">
        <v>1</v>
      </c>
      <c r="I221" s="53">
        <v>0.22241923076923076</v>
      </c>
      <c r="J221" s="43" t="s">
        <v>1202</v>
      </c>
      <c r="K221" s="99">
        <v>55</v>
      </c>
      <c r="L221" s="43">
        <v>0</v>
      </c>
      <c r="M221" s="43">
        <v>1</v>
      </c>
      <c r="N221" s="77">
        <v>0.1</v>
      </c>
      <c r="O221" s="77">
        <v>9.184362545367071E-2</v>
      </c>
      <c r="P221" s="77">
        <v>9.184362545367071E-2</v>
      </c>
      <c r="Q221" s="102">
        <f t="shared" si="24"/>
        <v>55</v>
      </c>
      <c r="R221" s="58">
        <f t="shared" si="25"/>
        <v>0</v>
      </c>
      <c r="S221" s="58">
        <f t="shared" si="26"/>
        <v>1</v>
      </c>
      <c r="T221" s="58" t="str">
        <f t="shared" si="27"/>
        <v>ELIGIBLE</v>
      </c>
      <c r="U221" s="78">
        <f t="shared" si="28"/>
        <v>9.184362545367071E-2</v>
      </c>
      <c r="V221" s="78">
        <f t="shared" si="29"/>
        <v>0</v>
      </c>
      <c r="W221" s="78">
        <f t="shared" si="30"/>
        <v>0.69061367661027118</v>
      </c>
      <c r="X221" s="73" t="str">
        <f t="shared" si="31"/>
        <v>HUMAN APPROVAL</v>
      </c>
    </row>
    <row r="222" spans="1:24">
      <c r="A222" s="42" t="s">
        <v>645</v>
      </c>
      <c r="B222" s="43" t="s">
        <v>312</v>
      </c>
      <c r="C222" s="43" t="s">
        <v>314</v>
      </c>
      <c r="D222" s="43" t="s">
        <v>353</v>
      </c>
      <c r="E222" s="43" t="s">
        <v>344</v>
      </c>
      <c r="F222" s="53">
        <v>0.82655593725266896</v>
      </c>
      <c r="G222" s="53">
        <v>0.41892609359488098</v>
      </c>
      <c r="H222" s="43">
        <v>1</v>
      </c>
      <c r="I222" s="53">
        <v>0.31151442307692306</v>
      </c>
      <c r="J222" s="43" t="s">
        <v>1202</v>
      </c>
      <c r="K222" s="99">
        <v>55</v>
      </c>
      <c r="L222" s="43">
        <v>0</v>
      </c>
      <c r="M222" s="43">
        <v>1</v>
      </c>
      <c r="N222" s="77">
        <v>0.1</v>
      </c>
      <c r="O222" s="77">
        <v>8.7172076286394964E-2</v>
      </c>
      <c r="P222" s="77">
        <v>8.7172076286394964E-2</v>
      </c>
      <c r="Q222" s="102">
        <f t="shared" si="24"/>
        <v>55</v>
      </c>
      <c r="R222" s="58">
        <f t="shared" si="25"/>
        <v>0</v>
      </c>
      <c r="S222" s="58">
        <f t="shared" si="26"/>
        <v>1</v>
      </c>
      <c r="T222" s="58" t="str">
        <f t="shared" si="27"/>
        <v>ELIGIBLE</v>
      </c>
      <c r="U222" s="78">
        <f t="shared" si="28"/>
        <v>8.7172076286394964E-2</v>
      </c>
      <c r="V222" s="78">
        <f t="shared" si="29"/>
        <v>0</v>
      </c>
      <c r="W222" s="78">
        <f t="shared" si="30"/>
        <v>0.67007845593948401</v>
      </c>
      <c r="X222" s="73" t="str">
        <f t="shared" si="31"/>
        <v>HUMAN APPROVAL</v>
      </c>
    </row>
    <row r="223" spans="1:24">
      <c r="A223" s="42" t="s">
        <v>370</v>
      </c>
      <c r="B223" s="43" t="s">
        <v>286</v>
      </c>
      <c r="C223" s="43" t="s">
        <v>287</v>
      </c>
      <c r="D223" s="43" t="s">
        <v>343</v>
      </c>
      <c r="E223" s="43" t="s">
        <v>344</v>
      </c>
      <c r="F223" s="53">
        <v>0.82620226799694618</v>
      </c>
      <c r="G223" s="53">
        <v>0.61638664314107394</v>
      </c>
      <c r="H223" s="43">
        <v>1</v>
      </c>
      <c r="I223" s="53">
        <v>0.33648365384615386</v>
      </c>
      <c r="J223" s="43" t="s">
        <v>1200</v>
      </c>
      <c r="K223" s="99">
        <v>205</v>
      </c>
      <c r="L223" s="43">
        <v>1</v>
      </c>
      <c r="M223" s="43">
        <v>2</v>
      </c>
      <c r="N223" s="77">
        <v>0.25</v>
      </c>
      <c r="O223" s="77">
        <v>0.25347460777820224</v>
      </c>
      <c r="P223" s="77">
        <v>0.25347460777820224</v>
      </c>
      <c r="Q223" s="102">
        <f t="shared" si="24"/>
        <v>205</v>
      </c>
      <c r="R223" s="58">
        <f t="shared" si="25"/>
        <v>1</v>
      </c>
      <c r="S223" s="58">
        <f t="shared" si="26"/>
        <v>2</v>
      </c>
      <c r="T223" s="58" t="str">
        <f t="shared" si="27"/>
        <v>ELIGIBLE</v>
      </c>
      <c r="U223" s="78">
        <f t="shared" si="28"/>
        <v>0.25347460777820224</v>
      </c>
      <c r="V223" s="78">
        <f t="shared" si="29"/>
        <v>0</v>
      </c>
      <c r="W223" s="78">
        <f t="shared" si="30"/>
        <v>0.73649820711308089</v>
      </c>
      <c r="X223" s="73" t="str">
        <f t="shared" si="31"/>
        <v>HUMAN APPROVAL</v>
      </c>
    </row>
    <row r="224" spans="1:24">
      <c r="A224" s="42" t="s">
        <v>933</v>
      </c>
      <c r="B224" s="43" t="s">
        <v>286</v>
      </c>
      <c r="C224" s="43" t="s">
        <v>289</v>
      </c>
      <c r="D224" s="43" t="s">
        <v>349</v>
      </c>
      <c r="E224" s="43" t="s">
        <v>350</v>
      </c>
      <c r="F224" s="53">
        <v>0.82510847079186045</v>
      </c>
      <c r="G224" s="53">
        <v>0.74728226073908344</v>
      </c>
      <c r="H224" s="43">
        <v>1</v>
      </c>
      <c r="I224" s="53">
        <v>0.11514615384615384</v>
      </c>
      <c r="J224" s="43" t="s">
        <v>1200</v>
      </c>
      <c r="K224" s="99">
        <v>205</v>
      </c>
      <c r="L224" s="43">
        <v>1</v>
      </c>
      <c r="M224" s="43">
        <v>2</v>
      </c>
      <c r="N224" s="77">
        <v>0.25</v>
      </c>
      <c r="O224" s="77">
        <v>0.294590363396313</v>
      </c>
      <c r="P224" s="77">
        <v>0.294590363396313</v>
      </c>
      <c r="Q224" s="102">
        <f t="shared" si="24"/>
        <v>205</v>
      </c>
      <c r="R224" s="58">
        <f t="shared" si="25"/>
        <v>1</v>
      </c>
      <c r="S224" s="58">
        <f t="shared" si="26"/>
        <v>2</v>
      </c>
      <c r="T224" s="58" t="str">
        <f t="shared" si="27"/>
        <v>ELIGIBLE</v>
      </c>
      <c r="U224" s="78">
        <f t="shared" si="28"/>
        <v>0.294590363396313</v>
      </c>
      <c r="V224" s="78">
        <f t="shared" si="29"/>
        <v>0</v>
      </c>
      <c r="W224" s="78">
        <f t="shared" si="30"/>
        <v>0.8038438348095871</v>
      </c>
      <c r="X224" s="73" t="str">
        <f t="shared" si="31"/>
        <v>HUMAN APPROVAL</v>
      </c>
    </row>
    <row r="225" spans="1:24">
      <c r="A225" s="42" t="s">
        <v>592</v>
      </c>
      <c r="B225" s="43" t="s">
        <v>286</v>
      </c>
      <c r="C225" s="43" t="s">
        <v>287</v>
      </c>
      <c r="D225" s="43" t="s">
        <v>343</v>
      </c>
      <c r="E225" s="43" t="s">
        <v>344</v>
      </c>
      <c r="F225" s="53">
        <v>0.8226642520622256</v>
      </c>
      <c r="G225" s="53">
        <v>0.35566555208578254</v>
      </c>
      <c r="H225" s="43">
        <v>0</v>
      </c>
      <c r="I225" s="53">
        <v>0.26232788461538459</v>
      </c>
      <c r="J225" s="43" t="s">
        <v>1202</v>
      </c>
      <c r="K225" s="99">
        <v>55</v>
      </c>
      <c r="L225" s="43">
        <v>0</v>
      </c>
      <c r="M225" s="43">
        <v>1</v>
      </c>
      <c r="N225" s="77">
        <v>0.1</v>
      </c>
      <c r="O225" s="77">
        <v>8.3217542244831313E-2</v>
      </c>
      <c r="P225" s="77">
        <v>8.3217542244831313E-2</v>
      </c>
      <c r="Q225" s="102">
        <f t="shared" si="24"/>
        <v>55</v>
      </c>
      <c r="R225" s="58">
        <f t="shared" si="25"/>
        <v>0</v>
      </c>
      <c r="S225" s="58">
        <f t="shared" si="26"/>
        <v>1</v>
      </c>
      <c r="T225" s="58" t="str">
        <f t="shared" si="27"/>
        <v>ELIGIBLE</v>
      </c>
      <c r="U225" s="78">
        <f t="shared" si="28"/>
        <v>8.3217542244831313E-2</v>
      </c>
      <c r="V225" s="78">
        <f t="shared" si="29"/>
        <v>0</v>
      </c>
      <c r="W225" s="78">
        <f t="shared" si="30"/>
        <v>0.65071549340270951</v>
      </c>
      <c r="X225" s="73" t="str">
        <f t="shared" si="31"/>
        <v>HUMAN APPROVAL</v>
      </c>
    </row>
    <row r="226" spans="1:24">
      <c r="A226" s="42" t="s">
        <v>769</v>
      </c>
      <c r="B226" s="43" t="s">
        <v>263</v>
      </c>
      <c r="C226" s="43" t="s">
        <v>264</v>
      </c>
      <c r="D226" s="43" t="s">
        <v>353</v>
      </c>
      <c r="E226" s="43" t="s">
        <v>350</v>
      </c>
      <c r="F226" s="53">
        <v>0.82161777850924478</v>
      </c>
      <c r="G226" s="53">
        <v>0.65032666981010767</v>
      </c>
      <c r="H226" s="43">
        <v>0</v>
      </c>
      <c r="I226" s="53">
        <v>0.54941730769230768</v>
      </c>
      <c r="J226" s="43" t="s">
        <v>1202</v>
      </c>
      <c r="K226" s="99">
        <v>55</v>
      </c>
      <c r="L226" s="43">
        <v>0</v>
      </c>
      <c r="M226" s="43">
        <v>1</v>
      </c>
      <c r="N226" s="77">
        <v>0.1</v>
      </c>
      <c r="O226" s="77">
        <v>9.7528780568158183E-2</v>
      </c>
      <c r="P226" s="77">
        <v>9.7528780568158183E-2</v>
      </c>
      <c r="Q226" s="102">
        <f t="shared" si="24"/>
        <v>55</v>
      </c>
      <c r="R226" s="58">
        <f t="shared" si="25"/>
        <v>0</v>
      </c>
      <c r="S226" s="58">
        <f t="shared" si="26"/>
        <v>1</v>
      </c>
      <c r="T226" s="58" t="str">
        <f t="shared" si="27"/>
        <v>ELIGIBLE</v>
      </c>
      <c r="U226" s="78">
        <f t="shared" si="28"/>
        <v>9.7528780568158183E-2</v>
      </c>
      <c r="V226" s="78">
        <f t="shared" si="29"/>
        <v>0</v>
      </c>
      <c r="W226" s="78">
        <f t="shared" si="30"/>
        <v>0.72456238184439159</v>
      </c>
      <c r="X226" s="73" t="str">
        <f t="shared" si="31"/>
        <v>HUMAN APPROVAL</v>
      </c>
    </row>
    <row r="227" spans="1:24">
      <c r="A227" s="42" t="s">
        <v>762</v>
      </c>
      <c r="B227" s="43" t="s">
        <v>263</v>
      </c>
      <c r="C227" s="43" t="s">
        <v>264</v>
      </c>
      <c r="D227" s="43" t="s">
        <v>353</v>
      </c>
      <c r="E227" s="43" t="s">
        <v>350</v>
      </c>
      <c r="F227" s="53">
        <v>0.82063678084307279</v>
      </c>
      <c r="G227" s="53">
        <v>0.79902833393644523</v>
      </c>
      <c r="H227" s="43">
        <v>1</v>
      </c>
      <c r="I227" s="53">
        <v>0.4463442307692308</v>
      </c>
      <c r="J227" s="43" t="s">
        <v>1200</v>
      </c>
      <c r="K227" s="99">
        <v>205</v>
      </c>
      <c r="L227" s="43">
        <v>1</v>
      </c>
      <c r="M227" s="43">
        <v>2</v>
      </c>
      <c r="N227" s="77">
        <v>0.25</v>
      </c>
      <c r="O227" s="77">
        <v>0.27786606842871059</v>
      </c>
      <c r="P227" s="77">
        <v>0.27786606842871059</v>
      </c>
      <c r="Q227" s="102">
        <f t="shared" si="24"/>
        <v>205</v>
      </c>
      <c r="R227" s="58">
        <f t="shared" si="25"/>
        <v>1</v>
      </c>
      <c r="S227" s="58">
        <f t="shared" si="26"/>
        <v>2</v>
      </c>
      <c r="T227" s="58" t="str">
        <f t="shared" si="27"/>
        <v>ELIGIBLE</v>
      </c>
      <c r="U227" s="78">
        <f t="shared" si="28"/>
        <v>0.27786606842871059</v>
      </c>
      <c r="V227" s="78">
        <f t="shared" si="29"/>
        <v>0</v>
      </c>
      <c r="W227" s="78">
        <f t="shared" si="30"/>
        <v>0.78637572326452276</v>
      </c>
      <c r="X227" s="73" t="str">
        <f t="shared" si="31"/>
        <v>HUMAN APPROVAL</v>
      </c>
    </row>
    <row r="228" spans="1:24">
      <c r="A228" s="42" t="s">
        <v>1033</v>
      </c>
      <c r="B228" s="43" t="s">
        <v>281</v>
      </c>
      <c r="C228" s="43" t="s">
        <v>280</v>
      </c>
      <c r="D228" s="43" t="s">
        <v>349</v>
      </c>
      <c r="E228" s="43" t="s">
        <v>350</v>
      </c>
      <c r="F228" s="53">
        <v>0.82058939442646306</v>
      </c>
      <c r="G228" s="53">
        <v>0.81796526683806992</v>
      </c>
      <c r="H228" s="43">
        <v>0</v>
      </c>
      <c r="I228" s="53">
        <v>0.35282500000000006</v>
      </c>
      <c r="J228" s="43" t="s">
        <v>1197</v>
      </c>
      <c r="K228" s="99">
        <v>175</v>
      </c>
      <c r="L228" s="43">
        <v>1</v>
      </c>
      <c r="M228" s="43">
        <v>1</v>
      </c>
      <c r="N228" s="77">
        <v>0.18</v>
      </c>
      <c r="O228" s="77">
        <v>0.20785781818069804</v>
      </c>
      <c r="P228" s="77">
        <v>0.20785781818069804</v>
      </c>
      <c r="Q228" s="102">
        <f t="shared" si="24"/>
        <v>175</v>
      </c>
      <c r="R228" s="58">
        <f t="shared" si="25"/>
        <v>1</v>
      </c>
      <c r="S228" s="58">
        <f t="shared" si="26"/>
        <v>1</v>
      </c>
      <c r="T228" s="58" t="str">
        <f t="shared" si="27"/>
        <v>ELIGIBLE</v>
      </c>
      <c r="U228" s="78">
        <f t="shared" si="28"/>
        <v>0.20785781818069804</v>
      </c>
      <c r="V228" s="78">
        <f t="shared" si="29"/>
        <v>0</v>
      </c>
      <c r="W228" s="78">
        <f t="shared" si="30"/>
        <v>0.80232951032787914</v>
      </c>
      <c r="X228" s="73" t="str">
        <f t="shared" si="31"/>
        <v>HUMAN APPROVAL</v>
      </c>
    </row>
    <row r="229" spans="1:24">
      <c r="A229" s="42" t="s">
        <v>435</v>
      </c>
      <c r="B229" s="43" t="s">
        <v>281</v>
      </c>
      <c r="C229" s="43" t="s">
        <v>280</v>
      </c>
      <c r="D229" s="43" t="s">
        <v>349</v>
      </c>
      <c r="E229" s="43" t="s">
        <v>344</v>
      </c>
      <c r="F229" s="53">
        <v>0.82015552225332367</v>
      </c>
      <c r="G229" s="53">
        <v>0.35102977833229437</v>
      </c>
      <c r="H229" s="43">
        <v>1</v>
      </c>
      <c r="I229" s="53">
        <v>0.47340096153846151</v>
      </c>
      <c r="J229" s="43" t="s">
        <v>1202</v>
      </c>
      <c r="K229" s="99">
        <v>55</v>
      </c>
      <c r="L229" s="43">
        <v>0</v>
      </c>
      <c r="M229" s="43">
        <v>1</v>
      </c>
      <c r="N229" s="77">
        <v>0.1</v>
      </c>
      <c r="O229" s="77">
        <v>7.8021959851589259E-2</v>
      </c>
      <c r="P229" s="77">
        <v>7.8021959851589259E-2</v>
      </c>
      <c r="Q229" s="102">
        <f t="shared" si="24"/>
        <v>55</v>
      </c>
      <c r="R229" s="58">
        <f t="shared" si="25"/>
        <v>0</v>
      </c>
      <c r="S229" s="58">
        <f t="shared" si="26"/>
        <v>1</v>
      </c>
      <c r="T229" s="58" t="str">
        <f t="shared" si="27"/>
        <v>ELIGIBLE</v>
      </c>
      <c r="U229" s="78">
        <f t="shared" si="28"/>
        <v>7.8021959851589259E-2</v>
      </c>
      <c r="V229" s="78">
        <f t="shared" si="29"/>
        <v>0</v>
      </c>
      <c r="W229" s="78">
        <f t="shared" si="30"/>
        <v>0.62660586350178493</v>
      </c>
      <c r="X229" s="73" t="str">
        <f t="shared" si="31"/>
        <v>HUMAN APPROVAL</v>
      </c>
    </row>
    <row r="230" spans="1:24">
      <c r="A230" s="42" t="s">
        <v>572</v>
      </c>
      <c r="B230" s="43" t="s">
        <v>276</v>
      </c>
      <c r="C230" s="43" t="s">
        <v>279</v>
      </c>
      <c r="D230" s="43" t="s">
        <v>353</v>
      </c>
      <c r="E230" s="43" t="s">
        <v>347</v>
      </c>
      <c r="F230" s="53">
        <v>0.81978851666110875</v>
      </c>
      <c r="G230" s="53">
        <v>0.22889424719285129</v>
      </c>
      <c r="H230" s="43">
        <v>0</v>
      </c>
      <c r="I230" s="53">
        <v>0.52704711538461535</v>
      </c>
      <c r="J230" s="43" t="s">
        <v>1202</v>
      </c>
      <c r="K230" s="99">
        <v>55</v>
      </c>
      <c r="L230" s="43">
        <v>0</v>
      </c>
      <c r="M230" s="43">
        <v>1</v>
      </c>
      <c r="N230" s="77">
        <v>0.1</v>
      </c>
      <c r="O230" s="77">
        <v>6.8160203399292255E-2</v>
      </c>
      <c r="P230" s="77">
        <v>6.8160203399292255E-2</v>
      </c>
      <c r="Q230" s="102">
        <f t="shared" si="24"/>
        <v>55</v>
      </c>
      <c r="R230" s="58">
        <f t="shared" si="25"/>
        <v>0</v>
      </c>
      <c r="S230" s="58">
        <f t="shared" si="26"/>
        <v>1</v>
      </c>
      <c r="T230" s="58" t="str">
        <f t="shared" si="27"/>
        <v>ELIGIBLE</v>
      </c>
      <c r="U230" s="78">
        <f t="shared" si="28"/>
        <v>6.8160203399292255E-2</v>
      </c>
      <c r="V230" s="78">
        <f t="shared" si="29"/>
        <v>0</v>
      </c>
      <c r="W230" s="78">
        <f t="shared" si="30"/>
        <v>0.57829195914264631</v>
      </c>
      <c r="X230" s="73" t="str">
        <f t="shared" si="31"/>
        <v>HUMAN APPROVAL</v>
      </c>
    </row>
    <row r="231" spans="1:24">
      <c r="A231" s="42" t="s">
        <v>583</v>
      </c>
      <c r="B231" s="43" t="s">
        <v>298</v>
      </c>
      <c r="C231" s="43" t="s">
        <v>297</v>
      </c>
      <c r="D231" s="43" t="s">
        <v>349</v>
      </c>
      <c r="E231" s="43" t="s">
        <v>350</v>
      </c>
      <c r="F231" s="53">
        <v>0.81966631285513547</v>
      </c>
      <c r="G231" s="53">
        <v>0.79691353822342959</v>
      </c>
      <c r="H231" s="43">
        <v>1</v>
      </c>
      <c r="I231" s="53">
        <v>0.51513846153846155</v>
      </c>
      <c r="J231" s="43" t="s">
        <v>1200</v>
      </c>
      <c r="K231" s="99">
        <v>205</v>
      </c>
      <c r="L231" s="43">
        <v>1</v>
      </c>
      <c r="M231" s="43">
        <v>2</v>
      </c>
      <c r="N231" s="77">
        <v>0.25</v>
      </c>
      <c r="O231" s="77">
        <v>0.2718925511486911</v>
      </c>
      <c r="P231" s="77">
        <v>0.2718925511486911</v>
      </c>
      <c r="Q231" s="102">
        <f t="shared" si="24"/>
        <v>205</v>
      </c>
      <c r="R231" s="58">
        <f t="shared" si="25"/>
        <v>1</v>
      </c>
      <c r="S231" s="58">
        <f t="shared" si="26"/>
        <v>2</v>
      </c>
      <c r="T231" s="58" t="str">
        <f t="shared" si="27"/>
        <v>ELIGIBLE</v>
      </c>
      <c r="U231" s="78">
        <f t="shared" si="28"/>
        <v>0.2718925511486911</v>
      </c>
      <c r="V231" s="78">
        <f t="shared" si="29"/>
        <v>0</v>
      </c>
      <c r="W231" s="78">
        <f t="shared" si="30"/>
        <v>0.77822236429467873</v>
      </c>
      <c r="X231" s="73" t="str">
        <f t="shared" si="31"/>
        <v>HUMAN APPROVAL</v>
      </c>
    </row>
    <row r="232" spans="1:24">
      <c r="A232" s="42" t="s">
        <v>608</v>
      </c>
      <c r="B232" s="43" t="s">
        <v>266</v>
      </c>
      <c r="C232" s="43" t="s">
        <v>268</v>
      </c>
      <c r="D232" s="43" t="s">
        <v>343</v>
      </c>
      <c r="E232" s="43" t="s">
        <v>344</v>
      </c>
      <c r="F232" s="53">
        <v>0.81961689393216342</v>
      </c>
      <c r="G232" s="53">
        <v>0.62313290254102638</v>
      </c>
      <c r="H232" s="43">
        <v>1</v>
      </c>
      <c r="I232" s="53">
        <v>0.59245865384615393</v>
      </c>
      <c r="J232" s="43" t="s">
        <v>1202</v>
      </c>
      <c r="K232" s="99">
        <v>55</v>
      </c>
      <c r="L232" s="43">
        <v>0</v>
      </c>
      <c r="M232" s="43">
        <v>1</v>
      </c>
      <c r="N232" s="77">
        <v>0.1</v>
      </c>
      <c r="O232" s="77">
        <v>9.4263299356232635E-2</v>
      </c>
      <c r="P232" s="77">
        <v>9.4263299356232635E-2</v>
      </c>
      <c r="Q232" s="102">
        <f t="shared" si="24"/>
        <v>55</v>
      </c>
      <c r="R232" s="58">
        <f t="shared" si="25"/>
        <v>0</v>
      </c>
      <c r="S232" s="58">
        <f t="shared" si="26"/>
        <v>1</v>
      </c>
      <c r="T232" s="58" t="str">
        <f t="shared" si="27"/>
        <v>ELIGIBLE</v>
      </c>
      <c r="U232" s="78">
        <f t="shared" si="28"/>
        <v>9.4263299356232635E-2</v>
      </c>
      <c r="V232" s="78">
        <f t="shared" si="29"/>
        <v>0</v>
      </c>
      <c r="W232" s="78">
        <f t="shared" si="30"/>
        <v>0.70963994216743376</v>
      </c>
      <c r="X232" s="73" t="str">
        <f t="shared" si="31"/>
        <v>HUMAN APPROVAL</v>
      </c>
    </row>
    <row r="233" spans="1:24">
      <c r="A233" s="42" t="s">
        <v>783</v>
      </c>
      <c r="B233" s="43" t="s">
        <v>281</v>
      </c>
      <c r="C233" s="43" t="s">
        <v>282</v>
      </c>
      <c r="D233" s="43" t="s">
        <v>353</v>
      </c>
      <c r="E233" s="43" t="s">
        <v>350</v>
      </c>
      <c r="F233" s="53">
        <v>0.81917939855718014</v>
      </c>
      <c r="G233" s="53">
        <v>0.75402661281078587</v>
      </c>
      <c r="H233" s="43">
        <v>1</v>
      </c>
      <c r="I233" s="53">
        <v>0.54004326923076917</v>
      </c>
      <c r="J233" s="43" t="s">
        <v>1200</v>
      </c>
      <c r="K233" s="99">
        <v>205</v>
      </c>
      <c r="L233" s="43">
        <v>1</v>
      </c>
      <c r="M233" s="43">
        <v>2</v>
      </c>
      <c r="N233" s="77">
        <v>0.25</v>
      </c>
      <c r="O233" s="77">
        <v>0.26227809692436843</v>
      </c>
      <c r="P233" s="77">
        <v>0.26227809692436843</v>
      </c>
      <c r="Q233" s="102">
        <f t="shared" si="24"/>
        <v>205</v>
      </c>
      <c r="R233" s="58">
        <f t="shared" si="25"/>
        <v>1</v>
      </c>
      <c r="S233" s="58">
        <f t="shared" si="26"/>
        <v>2</v>
      </c>
      <c r="T233" s="58" t="str">
        <f t="shared" si="27"/>
        <v>ELIGIBLE</v>
      </c>
      <c r="U233" s="78">
        <f t="shared" si="28"/>
        <v>0.26227809692436843</v>
      </c>
      <c r="V233" s="78">
        <f t="shared" si="29"/>
        <v>0</v>
      </c>
      <c r="W233" s="78">
        <f t="shared" si="30"/>
        <v>0.76045365676714716</v>
      </c>
      <c r="X233" s="73" t="str">
        <f t="shared" si="31"/>
        <v>HUMAN APPROVAL</v>
      </c>
    </row>
    <row r="234" spans="1:24">
      <c r="A234" s="42" t="s">
        <v>1061</v>
      </c>
      <c r="B234" s="43" t="s">
        <v>244</v>
      </c>
      <c r="C234" s="43" t="s">
        <v>260</v>
      </c>
      <c r="D234" s="43" t="s">
        <v>369</v>
      </c>
      <c r="E234" s="43" t="s">
        <v>350</v>
      </c>
      <c r="F234" s="53">
        <v>0.81802161872577484</v>
      </c>
      <c r="G234" s="53">
        <v>0.50840369007703878</v>
      </c>
      <c r="H234" s="43">
        <v>1</v>
      </c>
      <c r="I234" s="53">
        <v>0.38072980769230769</v>
      </c>
      <c r="J234" s="43" t="s">
        <v>1202</v>
      </c>
      <c r="K234" s="99">
        <v>55</v>
      </c>
      <c r="L234" s="43">
        <v>0</v>
      </c>
      <c r="M234" s="43">
        <v>1</v>
      </c>
      <c r="N234" s="77">
        <v>0.1</v>
      </c>
      <c r="O234" s="77">
        <v>9.1531269542302257E-2</v>
      </c>
      <c r="P234" s="77">
        <v>9.1531269542302257E-2</v>
      </c>
      <c r="Q234" s="102">
        <f t="shared" si="24"/>
        <v>55</v>
      </c>
      <c r="R234" s="58">
        <f t="shared" si="25"/>
        <v>0</v>
      </c>
      <c r="S234" s="58">
        <f t="shared" si="26"/>
        <v>1</v>
      </c>
      <c r="T234" s="58" t="str">
        <f t="shared" si="27"/>
        <v>ELIGIBLE</v>
      </c>
      <c r="U234" s="78">
        <f t="shared" si="28"/>
        <v>9.1531269542302257E-2</v>
      </c>
      <c r="V234" s="78">
        <f t="shared" si="29"/>
        <v>0</v>
      </c>
      <c r="W234" s="78">
        <f t="shared" si="30"/>
        <v>0.68978020105690907</v>
      </c>
      <c r="X234" s="73" t="str">
        <f t="shared" si="31"/>
        <v>HUMAN APPROVAL</v>
      </c>
    </row>
    <row r="235" spans="1:24">
      <c r="A235" s="42" t="s">
        <v>947</v>
      </c>
      <c r="B235" s="43" t="s">
        <v>308</v>
      </c>
      <c r="C235" s="43" t="s">
        <v>307</v>
      </c>
      <c r="D235" s="43" t="s">
        <v>349</v>
      </c>
      <c r="E235" s="43" t="s">
        <v>344</v>
      </c>
      <c r="F235" s="53">
        <v>0.8177024021107121</v>
      </c>
      <c r="G235" s="53">
        <v>0.49983957957435959</v>
      </c>
      <c r="H235" s="43">
        <v>0</v>
      </c>
      <c r="I235" s="53">
        <v>0.41577500000000001</v>
      </c>
      <c r="J235" s="43" t="s">
        <v>1202</v>
      </c>
      <c r="K235" s="99">
        <v>55</v>
      </c>
      <c r="L235" s="43">
        <v>0</v>
      </c>
      <c r="M235" s="43">
        <v>1</v>
      </c>
      <c r="N235" s="77">
        <v>0.1</v>
      </c>
      <c r="O235" s="77">
        <v>8.9996000461076794E-2</v>
      </c>
      <c r="P235" s="77">
        <v>8.9996000461076794E-2</v>
      </c>
      <c r="Q235" s="102">
        <f t="shared" si="24"/>
        <v>55</v>
      </c>
      <c r="R235" s="58">
        <f t="shared" si="25"/>
        <v>0</v>
      </c>
      <c r="S235" s="58">
        <f t="shared" si="26"/>
        <v>1</v>
      </c>
      <c r="T235" s="58" t="str">
        <f t="shared" si="27"/>
        <v>ELIGIBLE</v>
      </c>
      <c r="U235" s="78">
        <f t="shared" si="28"/>
        <v>8.9996000461076794E-2</v>
      </c>
      <c r="V235" s="78">
        <f t="shared" si="29"/>
        <v>0</v>
      </c>
      <c r="W235" s="78">
        <f t="shared" si="30"/>
        <v>0.6831026740119176</v>
      </c>
      <c r="X235" s="73" t="str">
        <f t="shared" si="31"/>
        <v>HUMAN APPROVAL</v>
      </c>
    </row>
    <row r="236" spans="1:24">
      <c r="A236" s="42" t="s">
        <v>654</v>
      </c>
      <c r="B236" s="43" t="s">
        <v>286</v>
      </c>
      <c r="C236" s="43" t="s">
        <v>287</v>
      </c>
      <c r="D236" s="43" t="s">
        <v>353</v>
      </c>
      <c r="E236" s="43" t="s">
        <v>344</v>
      </c>
      <c r="F236" s="53">
        <v>0.81721330795474734</v>
      </c>
      <c r="G236" s="53">
        <v>0.36549276851827445</v>
      </c>
      <c r="H236" s="43">
        <v>1</v>
      </c>
      <c r="I236" s="53">
        <v>0.21495865384615384</v>
      </c>
      <c r="J236" s="43" t="s">
        <v>1202</v>
      </c>
      <c r="K236" s="99">
        <v>55</v>
      </c>
      <c r="L236" s="43">
        <v>0</v>
      </c>
      <c r="M236" s="43">
        <v>1</v>
      </c>
      <c r="N236" s="77">
        <v>0.1</v>
      </c>
      <c r="O236" s="77">
        <v>8.4650101882472628E-2</v>
      </c>
      <c r="P236" s="77">
        <v>8.4650101882472628E-2</v>
      </c>
      <c r="Q236" s="102">
        <f t="shared" si="24"/>
        <v>55</v>
      </c>
      <c r="R236" s="58">
        <f t="shared" si="25"/>
        <v>0</v>
      </c>
      <c r="S236" s="58">
        <f t="shared" si="26"/>
        <v>1</v>
      </c>
      <c r="T236" s="58" t="str">
        <f t="shared" si="27"/>
        <v>ELIGIBLE</v>
      </c>
      <c r="U236" s="78">
        <f t="shared" si="28"/>
        <v>8.4650101882472628E-2</v>
      </c>
      <c r="V236" s="78">
        <f t="shared" si="29"/>
        <v>0</v>
      </c>
      <c r="W236" s="78">
        <f t="shared" si="30"/>
        <v>0.65589392297189175</v>
      </c>
      <c r="X236" s="73" t="str">
        <f t="shared" si="31"/>
        <v>HUMAN APPROVAL</v>
      </c>
    </row>
    <row r="237" spans="1:24">
      <c r="A237" s="42" t="s">
        <v>1095</v>
      </c>
      <c r="B237" s="43" t="s">
        <v>263</v>
      </c>
      <c r="C237" s="43" t="s">
        <v>262</v>
      </c>
      <c r="D237" s="43" t="s">
        <v>346</v>
      </c>
      <c r="E237" s="43" t="s">
        <v>344</v>
      </c>
      <c r="F237" s="53">
        <v>0.81635908722345041</v>
      </c>
      <c r="G237" s="53">
        <v>0.46189649918023556</v>
      </c>
      <c r="H237" s="43">
        <v>1</v>
      </c>
      <c r="I237" s="53">
        <v>0.45269230769230767</v>
      </c>
      <c r="J237" s="43" t="s">
        <v>1202</v>
      </c>
      <c r="K237" s="99">
        <v>55</v>
      </c>
      <c r="L237" s="43">
        <v>0</v>
      </c>
      <c r="M237" s="43">
        <v>1</v>
      </c>
      <c r="N237" s="77">
        <v>0.1</v>
      </c>
      <c r="O237" s="77">
        <v>8.6232400801673173E-2</v>
      </c>
      <c r="P237" s="77">
        <v>8.6232400801673173E-2</v>
      </c>
      <c r="Q237" s="102">
        <f t="shared" si="24"/>
        <v>55</v>
      </c>
      <c r="R237" s="58">
        <f t="shared" si="25"/>
        <v>0</v>
      </c>
      <c r="S237" s="58">
        <f t="shared" si="26"/>
        <v>1</v>
      </c>
      <c r="T237" s="58" t="str">
        <f t="shared" si="27"/>
        <v>ELIGIBLE</v>
      </c>
      <c r="U237" s="78">
        <f t="shared" si="28"/>
        <v>8.6232400801673173E-2</v>
      </c>
      <c r="V237" s="78">
        <f t="shared" si="29"/>
        <v>0</v>
      </c>
      <c r="W237" s="78">
        <f t="shared" si="30"/>
        <v>0.6653920419167495</v>
      </c>
      <c r="X237" s="73" t="str">
        <f t="shared" si="31"/>
        <v>HUMAN APPROVAL</v>
      </c>
    </row>
    <row r="238" spans="1:24">
      <c r="A238" s="42" t="s">
        <v>354</v>
      </c>
      <c r="B238" s="43" t="s">
        <v>286</v>
      </c>
      <c r="C238" s="43" t="s">
        <v>293</v>
      </c>
      <c r="D238" s="43" t="s">
        <v>353</v>
      </c>
      <c r="E238" s="43" t="s">
        <v>350</v>
      </c>
      <c r="F238" s="53">
        <v>0.81163918974932681</v>
      </c>
      <c r="G238" s="53">
        <v>0.71191152538333058</v>
      </c>
      <c r="H238" s="43">
        <v>1</v>
      </c>
      <c r="I238" s="53">
        <v>2.0126923076923077E-2</v>
      </c>
      <c r="J238" s="43" t="s">
        <v>1200</v>
      </c>
      <c r="K238" s="99">
        <v>205</v>
      </c>
      <c r="L238" s="43">
        <v>1</v>
      </c>
      <c r="M238" s="43">
        <v>2</v>
      </c>
      <c r="N238" s="77">
        <v>0.25</v>
      </c>
      <c r="O238" s="77">
        <v>0.29131762953412621</v>
      </c>
      <c r="P238" s="77">
        <v>0.29131762953412621</v>
      </c>
      <c r="Q238" s="102">
        <f t="shared" si="24"/>
        <v>205</v>
      </c>
      <c r="R238" s="58">
        <f t="shared" si="25"/>
        <v>1</v>
      </c>
      <c r="S238" s="58">
        <f t="shared" si="26"/>
        <v>2</v>
      </c>
      <c r="T238" s="58" t="str">
        <f t="shared" si="27"/>
        <v>ELIGIBLE</v>
      </c>
      <c r="U238" s="78">
        <f t="shared" si="28"/>
        <v>0.29131762953412621</v>
      </c>
      <c r="V238" s="78">
        <f t="shared" si="29"/>
        <v>0</v>
      </c>
      <c r="W238" s="78">
        <f t="shared" si="30"/>
        <v>0.79355789593860315</v>
      </c>
      <c r="X238" s="73" t="str">
        <f t="shared" si="31"/>
        <v>HUMAN APPROVAL</v>
      </c>
    </row>
    <row r="239" spans="1:24">
      <c r="A239" s="42" t="s">
        <v>720</v>
      </c>
      <c r="B239" s="43" t="s">
        <v>286</v>
      </c>
      <c r="C239" s="43" t="s">
        <v>289</v>
      </c>
      <c r="D239" s="43" t="s">
        <v>353</v>
      </c>
      <c r="E239" s="43" t="s">
        <v>350</v>
      </c>
      <c r="F239" s="53">
        <v>0.81139464860757793</v>
      </c>
      <c r="G239" s="53">
        <v>0.65414421052423266</v>
      </c>
      <c r="H239" s="43">
        <v>1</v>
      </c>
      <c r="I239" s="53">
        <v>0.28833750000000002</v>
      </c>
      <c r="J239" s="43" t="s">
        <v>1200</v>
      </c>
      <c r="K239" s="99">
        <v>205</v>
      </c>
      <c r="L239" s="43">
        <v>1</v>
      </c>
      <c r="M239" s="43">
        <v>2</v>
      </c>
      <c r="N239" s="77">
        <v>0.25</v>
      </c>
      <c r="O239" s="77">
        <v>0.26077267482472888</v>
      </c>
      <c r="P239" s="77">
        <v>0.26077267482472888</v>
      </c>
      <c r="Q239" s="102">
        <f t="shared" si="24"/>
        <v>205</v>
      </c>
      <c r="R239" s="58">
        <f t="shared" si="25"/>
        <v>1</v>
      </c>
      <c r="S239" s="58">
        <f t="shared" si="26"/>
        <v>2</v>
      </c>
      <c r="T239" s="58" t="str">
        <f t="shared" si="27"/>
        <v>ELIGIBLE</v>
      </c>
      <c r="U239" s="78">
        <f t="shared" si="28"/>
        <v>0.26077267482472888</v>
      </c>
      <c r="V239" s="78">
        <f t="shared" si="29"/>
        <v>0</v>
      </c>
      <c r="W239" s="78">
        <f t="shared" si="30"/>
        <v>0.7463837804176493</v>
      </c>
      <c r="X239" s="73" t="str">
        <f t="shared" si="31"/>
        <v>HUMAN APPROVAL</v>
      </c>
    </row>
    <row r="240" spans="1:24">
      <c r="A240" s="42" t="s">
        <v>443</v>
      </c>
      <c r="B240" s="43" t="s">
        <v>286</v>
      </c>
      <c r="C240" s="43" t="s">
        <v>291</v>
      </c>
      <c r="D240" s="43" t="s">
        <v>346</v>
      </c>
      <c r="E240" s="43" t="s">
        <v>347</v>
      </c>
      <c r="F240" s="53">
        <v>0.81071518450167657</v>
      </c>
      <c r="G240" s="53">
        <v>0.39717039690075151</v>
      </c>
      <c r="H240" s="43">
        <v>1</v>
      </c>
      <c r="I240" s="53">
        <v>0.25209423076923076</v>
      </c>
      <c r="J240" s="43" t="s">
        <v>1202</v>
      </c>
      <c r="K240" s="99">
        <v>55</v>
      </c>
      <c r="L240" s="43">
        <v>0</v>
      </c>
      <c r="M240" s="43">
        <v>1</v>
      </c>
      <c r="N240" s="77">
        <v>0.1</v>
      </c>
      <c r="O240" s="77">
        <v>8.5771375768343552E-2</v>
      </c>
      <c r="P240" s="77">
        <v>8.5771375768343552E-2</v>
      </c>
      <c r="Q240" s="102">
        <f t="shared" si="24"/>
        <v>55</v>
      </c>
      <c r="R240" s="58">
        <f t="shared" si="25"/>
        <v>0</v>
      </c>
      <c r="S240" s="58">
        <f t="shared" si="26"/>
        <v>1</v>
      </c>
      <c r="T240" s="58" t="str">
        <f t="shared" si="27"/>
        <v>ELIGIBLE</v>
      </c>
      <c r="U240" s="78">
        <f t="shared" si="28"/>
        <v>8.5771375768343552E-2</v>
      </c>
      <c r="V240" s="78">
        <f t="shared" si="29"/>
        <v>0</v>
      </c>
      <c r="W240" s="78">
        <f t="shared" si="30"/>
        <v>0.65969356731426199</v>
      </c>
      <c r="X240" s="73" t="str">
        <f t="shared" si="31"/>
        <v>HUMAN APPROVAL</v>
      </c>
    </row>
    <row r="241" spans="1:24">
      <c r="A241" s="42" t="s">
        <v>843</v>
      </c>
      <c r="B241" s="43" t="s">
        <v>312</v>
      </c>
      <c r="C241" s="43" t="s">
        <v>314</v>
      </c>
      <c r="D241" s="43" t="s">
        <v>353</v>
      </c>
      <c r="E241" s="43" t="s">
        <v>347</v>
      </c>
      <c r="F241" s="53">
        <v>0.809777275072322</v>
      </c>
      <c r="G241" s="53">
        <v>0.23195369775220084</v>
      </c>
      <c r="H241" s="43">
        <v>1</v>
      </c>
      <c r="I241" s="53">
        <v>0.2472548076923077</v>
      </c>
      <c r="J241" s="43" t="s">
        <v>1202</v>
      </c>
      <c r="K241" s="99">
        <v>55</v>
      </c>
      <c r="L241" s="43">
        <v>0</v>
      </c>
      <c r="M241" s="43">
        <v>1</v>
      </c>
      <c r="N241" s="77">
        <v>0.1</v>
      </c>
      <c r="O241" s="77">
        <v>7.3273607922348993E-2</v>
      </c>
      <c r="P241" s="77">
        <v>7.3273607922348993E-2</v>
      </c>
      <c r="Q241" s="102">
        <f t="shared" si="24"/>
        <v>55</v>
      </c>
      <c r="R241" s="58">
        <f t="shared" si="25"/>
        <v>0</v>
      </c>
      <c r="S241" s="58">
        <f t="shared" si="26"/>
        <v>1</v>
      </c>
      <c r="T241" s="58" t="str">
        <f t="shared" si="27"/>
        <v>ELIGIBLE</v>
      </c>
      <c r="U241" s="78">
        <f t="shared" si="28"/>
        <v>7.3273607922348993E-2</v>
      </c>
      <c r="V241" s="78">
        <f t="shared" si="29"/>
        <v>0</v>
      </c>
      <c r="W241" s="78">
        <f t="shared" si="30"/>
        <v>0.60183581473381664</v>
      </c>
      <c r="X241" s="73" t="str">
        <f t="shared" si="31"/>
        <v>HUMAN APPROVAL</v>
      </c>
    </row>
    <row r="242" spans="1:24">
      <c r="A242" s="42" t="s">
        <v>1102</v>
      </c>
      <c r="B242" s="43" t="s">
        <v>286</v>
      </c>
      <c r="C242" s="43" t="s">
        <v>289</v>
      </c>
      <c r="D242" s="43" t="s">
        <v>349</v>
      </c>
      <c r="E242" s="43" t="s">
        <v>350</v>
      </c>
      <c r="F242" s="53">
        <v>0.80960903161391606</v>
      </c>
      <c r="G242" s="53">
        <v>0.68155315646931003</v>
      </c>
      <c r="H242" s="43">
        <v>1</v>
      </c>
      <c r="I242" s="53">
        <v>0.14765384615384616</v>
      </c>
      <c r="J242" s="43" t="s">
        <v>1200</v>
      </c>
      <c r="K242" s="99">
        <v>205</v>
      </c>
      <c r="L242" s="43">
        <v>1</v>
      </c>
      <c r="M242" s="43">
        <v>2</v>
      </c>
      <c r="N242" s="77">
        <v>0.25</v>
      </c>
      <c r="O242" s="77">
        <v>0.27559287066846316</v>
      </c>
      <c r="P242" s="77">
        <v>0.27559287066846316</v>
      </c>
      <c r="Q242" s="102">
        <f t="shared" si="24"/>
        <v>205</v>
      </c>
      <c r="R242" s="58">
        <f t="shared" si="25"/>
        <v>1</v>
      </c>
      <c r="S242" s="58">
        <f t="shared" si="26"/>
        <v>2</v>
      </c>
      <c r="T242" s="58" t="str">
        <f t="shared" si="27"/>
        <v>ELIGIBLE</v>
      </c>
      <c r="U242" s="78">
        <f t="shared" si="28"/>
        <v>0.27559287066846316</v>
      </c>
      <c r="V242" s="78">
        <f t="shared" si="29"/>
        <v>0</v>
      </c>
      <c r="W242" s="78">
        <f t="shared" si="30"/>
        <v>0.7690631875365278</v>
      </c>
      <c r="X242" s="73" t="str">
        <f t="shared" si="31"/>
        <v>HUMAN APPROVAL</v>
      </c>
    </row>
    <row r="243" spans="1:24">
      <c r="A243" s="42" t="s">
        <v>763</v>
      </c>
      <c r="B243" s="43" t="s">
        <v>244</v>
      </c>
      <c r="C243" s="43" t="s">
        <v>258</v>
      </c>
      <c r="D243" s="43" t="s">
        <v>346</v>
      </c>
      <c r="E243" s="43" t="s">
        <v>350</v>
      </c>
      <c r="F243" s="53">
        <v>0.80831634340147995</v>
      </c>
      <c r="G243" s="53">
        <v>0.68439050189288086</v>
      </c>
      <c r="H243" s="43">
        <v>1</v>
      </c>
      <c r="I243" s="53">
        <v>0.24887115384615385</v>
      </c>
      <c r="J243" s="43" t="s">
        <v>1200</v>
      </c>
      <c r="K243" s="99">
        <v>205</v>
      </c>
      <c r="L243" s="43">
        <v>1</v>
      </c>
      <c r="M243" s="43">
        <v>2</v>
      </c>
      <c r="N243" s="77">
        <v>0.25</v>
      </c>
      <c r="O243" s="77">
        <v>0.26860000668726003</v>
      </c>
      <c r="P243" s="77">
        <v>0.26860000668726003</v>
      </c>
      <c r="Q243" s="102">
        <f t="shared" si="24"/>
        <v>205</v>
      </c>
      <c r="R243" s="58">
        <f t="shared" si="25"/>
        <v>1</v>
      </c>
      <c r="S243" s="58">
        <f t="shared" si="26"/>
        <v>2</v>
      </c>
      <c r="T243" s="58" t="str">
        <f t="shared" si="27"/>
        <v>ELIGIBLE</v>
      </c>
      <c r="U243" s="78">
        <f t="shared" si="28"/>
        <v>0.26860000668726003</v>
      </c>
      <c r="V243" s="78">
        <f t="shared" si="29"/>
        <v>0</v>
      </c>
      <c r="W243" s="78">
        <f t="shared" si="30"/>
        <v>0.75922354914870693</v>
      </c>
      <c r="X243" s="73" t="str">
        <f t="shared" si="31"/>
        <v>HUMAN APPROVAL</v>
      </c>
    </row>
    <row r="244" spans="1:24">
      <c r="A244" s="42" t="s">
        <v>799</v>
      </c>
      <c r="B244" s="43" t="s">
        <v>263</v>
      </c>
      <c r="C244" s="43" t="s">
        <v>264</v>
      </c>
      <c r="D244" s="43" t="s">
        <v>346</v>
      </c>
      <c r="E244" s="43" t="s">
        <v>347</v>
      </c>
      <c r="F244" s="53">
        <v>0.80796142025017625</v>
      </c>
      <c r="G244" s="53">
        <v>0.16398986936135634</v>
      </c>
      <c r="H244" s="43">
        <v>1</v>
      </c>
      <c r="I244" s="53">
        <v>0.57672307692307689</v>
      </c>
      <c r="J244" s="43" t="s">
        <v>1196</v>
      </c>
      <c r="K244" s="99">
        <v>0</v>
      </c>
      <c r="L244" s="43">
        <v>0</v>
      </c>
      <c r="M244" s="43">
        <v>0</v>
      </c>
      <c r="N244" s="77">
        <v>0</v>
      </c>
      <c r="O244" s="77">
        <v>0</v>
      </c>
      <c r="P244" s="77">
        <v>0</v>
      </c>
      <c r="Q244" s="102">
        <f t="shared" si="24"/>
        <v>0</v>
      </c>
      <c r="R244" s="58">
        <f t="shared" si="25"/>
        <v>0</v>
      </c>
      <c r="S244" s="58">
        <f t="shared" si="26"/>
        <v>0</v>
      </c>
      <c r="T244" s="58" t="str">
        <f t="shared" si="27"/>
        <v>ELIGIBLE</v>
      </c>
      <c r="U244" s="78">
        <f t="shared" si="28"/>
        <v>0</v>
      </c>
      <c r="V244" s="78">
        <f t="shared" si="29"/>
        <v>0</v>
      </c>
      <c r="W244" s="78">
        <f t="shared" si="30"/>
        <v>0.54410292772176394</v>
      </c>
      <c r="X244" s="73" t="str">
        <f t="shared" si="31"/>
        <v>HUMAN APPROVAL</v>
      </c>
    </row>
    <row r="245" spans="1:24">
      <c r="A245" s="42" t="s">
        <v>846</v>
      </c>
      <c r="B245" s="43" t="s">
        <v>244</v>
      </c>
      <c r="C245" s="43" t="s">
        <v>257</v>
      </c>
      <c r="D245" s="43" t="s">
        <v>349</v>
      </c>
      <c r="E245" s="43" t="s">
        <v>350</v>
      </c>
      <c r="F245" s="53">
        <v>0.80765752437798677</v>
      </c>
      <c r="G245" s="53">
        <v>0.69229241312886103</v>
      </c>
      <c r="H245" s="43">
        <v>1</v>
      </c>
      <c r="I245" s="53">
        <v>0.35984134615384611</v>
      </c>
      <c r="J245" s="43" t="s">
        <v>1200</v>
      </c>
      <c r="K245" s="99">
        <v>205</v>
      </c>
      <c r="L245" s="43">
        <v>1</v>
      </c>
      <c r="M245" s="43">
        <v>2</v>
      </c>
      <c r="N245" s="77">
        <v>0.25</v>
      </c>
      <c r="O245" s="77">
        <v>0.26196253351631188</v>
      </c>
      <c r="P245" s="77">
        <v>0.26196253351631188</v>
      </c>
      <c r="Q245" s="102">
        <f t="shared" si="24"/>
        <v>205</v>
      </c>
      <c r="R245" s="58">
        <f t="shared" si="25"/>
        <v>1</v>
      </c>
      <c r="S245" s="58">
        <f t="shared" si="26"/>
        <v>2</v>
      </c>
      <c r="T245" s="58" t="str">
        <f t="shared" si="27"/>
        <v>ELIGIBLE</v>
      </c>
      <c r="U245" s="78">
        <f t="shared" si="28"/>
        <v>0.26196253351631188</v>
      </c>
      <c r="V245" s="78">
        <f t="shared" si="29"/>
        <v>0</v>
      </c>
      <c r="W245" s="78">
        <f t="shared" si="30"/>
        <v>0.75052984838760939</v>
      </c>
      <c r="X245" s="73" t="str">
        <f t="shared" si="31"/>
        <v>HUMAN APPROVAL</v>
      </c>
    </row>
    <row r="246" spans="1:24">
      <c r="A246" s="42" t="s">
        <v>1091</v>
      </c>
      <c r="B246" s="43" t="s">
        <v>298</v>
      </c>
      <c r="C246" s="43" t="s">
        <v>301</v>
      </c>
      <c r="D246" s="43" t="s">
        <v>343</v>
      </c>
      <c r="E246" s="43" t="s">
        <v>344</v>
      </c>
      <c r="F246" s="53">
        <v>0.80697491900863616</v>
      </c>
      <c r="G246" s="53">
        <v>0.43070285975475125</v>
      </c>
      <c r="H246" s="43">
        <v>1</v>
      </c>
      <c r="I246" s="53">
        <v>0.45032307692307688</v>
      </c>
      <c r="J246" s="43" t="s">
        <v>1202</v>
      </c>
      <c r="K246" s="99">
        <v>55</v>
      </c>
      <c r="L246" s="43">
        <v>0</v>
      </c>
      <c r="M246" s="43">
        <v>1</v>
      </c>
      <c r="N246" s="77">
        <v>0.1</v>
      </c>
      <c r="O246" s="77">
        <v>8.3383633334396787E-2</v>
      </c>
      <c r="P246" s="77">
        <v>8.3383633334396787E-2</v>
      </c>
      <c r="Q246" s="102">
        <f t="shared" si="24"/>
        <v>55</v>
      </c>
      <c r="R246" s="58">
        <f t="shared" si="25"/>
        <v>0</v>
      </c>
      <c r="S246" s="58">
        <f t="shared" si="26"/>
        <v>1</v>
      </c>
      <c r="T246" s="58" t="str">
        <f t="shared" si="27"/>
        <v>ELIGIBLE</v>
      </c>
      <c r="U246" s="78">
        <f t="shared" si="28"/>
        <v>8.3383633334396787E-2</v>
      </c>
      <c r="V246" s="78">
        <f t="shared" si="29"/>
        <v>0</v>
      </c>
      <c r="W246" s="78">
        <f t="shared" si="30"/>
        <v>0.64954989867660518</v>
      </c>
      <c r="X246" s="73" t="str">
        <f t="shared" si="31"/>
        <v>HUMAN APPROVAL</v>
      </c>
    </row>
    <row r="247" spans="1:24">
      <c r="A247" s="42" t="s">
        <v>728</v>
      </c>
      <c r="B247" s="43" t="s">
        <v>312</v>
      </c>
      <c r="C247" s="43" t="s">
        <v>314</v>
      </c>
      <c r="D247" s="43" t="s">
        <v>346</v>
      </c>
      <c r="E247" s="43" t="s">
        <v>347</v>
      </c>
      <c r="F247" s="53">
        <v>0.80655097356812311</v>
      </c>
      <c r="G247" s="53">
        <v>0.29119402394150273</v>
      </c>
      <c r="H247" s="43">
        <v>1</v>
      </c>
      <c r="I247" s="53">
        <v>0.44278942307692309</v>
      </c>
      <c r="J247" s="43" t="s">
        <v>1202</v>
      </c>
      <c r="K247" s="99">
        <v>55</v>
      </c>
      <c r="L247" s="43">
        <v>0</v>
      </c>
      <c r="M247" s="43">
        <v>1</v>
      </c>
      <c r="N247" s="77">
        <v>0.1</v>
      </c>
      <c r="O247" s="77">
        <v>7.3519856299385247E-2</v>
      </c>
      <c r="P247" s="77">
        <v>7.3519856299385247E-2</v>
      </c>
      <c r="Q247" s="102">
        <f t="shared" si="24"/>
        <v>55</v>
      </c>
      <c r="R247" s="58">
        <f t="shared" si="25"/>
        <v>0</v>
      </c>
      <c r="S247" s="58">
        <f t="shared" si="26"/>
        <v>1</v>
      </c>
      <c r="T247" s="58" t="str">
        <f t="shared" si="27"/>
        <v>ELIGIBLE</v>
      </c>
      <c r="U247" s="78">
        <f t="shared" si="28"/>
        <v>7.3519856299385247E-2</v>
      </c>
      <c r="V247" s="78">
        <f t="shared" si="29"/>
        <v>0</v>
      </c>
      <c r="W247" s="78">
        <f t="shared" si="30"/>
        <v>0.60124200153430141</v>
      </c>
      <c r="X247" s="73" t="str">
        <f t="shared" si="31"/>
        <v>HUMAN APPROVAL</v>
      </c>
    </row>
    <row r="248" spans="1:24">
      <c r="A248" s="42" t="s">
        <v>742</v>
      </c>
      <c r="B248" s="43" t="s">
        <v>298</v>
      </c>
      <c r="C248" s="43" t="s">
        <v>300</v>
      </c>
      <c r="D248" s="43" t="s">
        <v>343</v>
      </c>
      <c r="E248" s="43" t="s">
        <v>344</v>
      </c>
      <c r="F248" s="53">
        <v>0.80533237136378244</v>
      </c>
      <c r="G248" s="53">
        <v>0.43803271100359498</v>
      </c>
      <c r="H248" s="43">
        <v>1</v>
      </c>
      <c r="I248" s="53">
        <v>0.41852884615384617</v>
      </c>
      <c r="J248" s="43" t="s">
        <v>1202</v>
      </c>
      <c r="K248" s="99">
        <v>55</v>
      </c>
      <c r="L248" s="43">
        <v>0</v>
      </c>
      <c r="M248" s="43">
        <v>1</v>
      </c>
      <c r="N248" s="77">
        <v>0.1</v>
      </c>
      <c r="O248" s="77">
        <v>8.4543975954861031E-2</v>
      </c>
      <c r="P248" s="77">
        <v>8.4543975954861031E-2</v>
      </c>
      <c r="Q248" s="102">
        <f t="shared" si="24"/>
        <v>55</v>
      </c>
      <c r="R248" s="58">
        <f t="shared" si="25"/>
        <v>0</v>
      </c>
      <c r="S248" s="58">
        <f t="shared" si="26"/>
        <v>1</v>
      </c>
      <c r="T248" s="58" t="str">
        <f t="shared" si="27"/>
        <v>ELIGIBLE</v>
      </c>
      <c r="U248" s="78">
        <f t="shared" si="28"/>
        <v>8.4543975954861031E-2</v>
      </c>
      <c r="V248" s="78">
        <f t="shared" si="29"/>
        <v>0</v>
      </c>
      <c r="W248" s="78">
        <f t="shared" si="30"/>
        <v>0.65439136848595392</v>
      </c>
      <c r="X248" s="73" t="str">
        <f t="shared" si="31"/>
        <v>HUMAN APPROVAL</v>
      </c>
    </row>
    <row r="249" spans="1:24">
      <c r="A249" s="42" t="s">
        <v>686</v>
      </c>
      <c r="B249" s="43" t="s">
        <v>298</v>
      </c>
      <c r="C249" s="43" t="s">
        <v>300</v>
      </c>
      <c r="D249" s="43" t="s">
        <v>343</v>
      </c>
      <c r="E249" s="43" t="s">
        <v>344</v>
      </c>
      <c r="F249" s="53">
        <v>0.80533237136378244</v>
      </c>
      <c r="G249" s="53">
        <v>0.42107141510687035</v>
      </c>
      <c r="H249" s="43">
        <v>1</v>
      </c>
      <c r="I249" s="53">
        <v>0.41527211538461539</v>
      </c>
      <c r="J249" s="43" t="s">
        <v>1202</v>
      </c>
      <c r="K249" s="99">
        <v>55</v>
      </c>
      <c r="L249" s="43">
        <v>0</v>
      </c>
      <c r="M249" s="43">
        <v>1</v>
      </c>
      <c r="N249" s="77">
        <v>0.1</v>
      </c>
      <c r="O249" s="77">
        <v>8.3395550261515239E-2</v>
      </c>
      <c r="P249" s="77">
        <v>8.3395550261515239E-2</v>
      </c>
      <c r="Q249" s="102">
        <f t="shared" si="24"/>
        <v>55</v>
      </c>
      <c r="R249" s="58">
        <f t="shared" si="25"/>
        <v>0</v>
      </c>
      <c r="S249" s="58">
        <f t="shared" si="26"/>
        <v>1</v>
      </c>
      <c r="T249" s="58" t="str">
        <f t="shared" si="27"/>
        <v>ELIGIBLE</v>
      </c>
      <c r="U249" s="78">
        <f t="shared" si="28"/>
        <v>8.3395550261515239E-2</v>
      </c>
      <c r="V249" s="78">
        <f t="shared" si="29"/>
        <v>0</v>
      </c>
      <c r="W249" s="78">
        <f t="shared" si="30"/>
        <v>0.64878058799902349</v>
      </c>
      <c r="X249" s="73" t="str">
        <f t="shared" si="31"/>
        <v>HUMAN APPROVAL</v>
      </c>
    </row>
    <row r="250" spans="1:24">
      <c r="A250" s="42" t="s">
        <v>803</v>
      </c>
      <c r="B250" s="43" t="s">
        <v>286</v>
      </c>
      <c r="C250" s="43" t="s">
        <v>293</v>
      </c>
      <c r="D250" s="43" t="s">
        <v>353</v>
      </c>
      <c r="E250" s="43" t="s">
        <v>350</v>
      </c>
      <c r="F250" s="53">
        <v>0.80506356501271692</v>
      </c>
      <c r="G250" s="53">
        <v>0.66582211608355091</v>
      </c>
      <c r="H250" s="43">
        <v>1</v>
      </c>
      <c r="I250" s="53">
        <v>8.2146153846153855E-2</v>
      </c>
      <c r="J250" s="43" t="s">
        <v>1200</v>
      </c>
      <c r="K250" s="99">
        <v>205</v>
      </c>
      <c r="L250" s="43">
        <v>1</v>
      </c>
      <c r="M250" s="43">
        <v>2</v>
      </c>
      <c r="N250" s="77">
        <v>0.25</v>
      </c>
      <c r="O250" s="77">
        <v>0.27611183468572226</v>
      </c>
      <c r="P250" s="77">
        <v>0.27611183468572226</v>
      </c>
      <c r="Q250" s="102">
        <f t="shared" si="24"/>
        <v>205</v>
      </c>
      <c r="R250" s="58">
        <f t="shared" si="25"/>
        <v>1</v>
      </c>
      <c r="S250" s="58">
        <f t="shared" si="26"/>
        <v>2</v>
      </c>
      <c r="T250" s="58" t="str">
        <f t="shared" si="27"/>
        <v>ELIGIBLE</v>
      </c>
      <c r="U250" s="78">
        <f t="shared" si="28"/>
        <v>0.27611183468572226</v>
      </c>
      <c r="V250" s="78">
        <f t="shared" si="29"/>
        <v>0</v>
      </c>
      <c r="W250" s="78">
        <f t="shared" si="30"/>
        <v>0.76760808600162178</v>
      </c>
      <c r="X250" s="73" t="str">
        <f t="shared" si="31"/>
        <v>HUMAN APPROVAL</v>
      </c>
    </row>
    <row r="251" spans="1:24">
      <c r="A251" s="42" t="s">
        <v>355</v>
      </c>
      <c r="B251" s="43" t="s">
        <v>295</v>
      </c>
      <c r="C251" s="43" t="s">
        <v>296</v>
      </c>
      <c r="D251" s="43" t="s">
        <v>353</v>
      </c>
      <c r="E251" s="43" t="s">
        <v>347</v>
      </c>
      <c r="F251" s="53">
        <v>0.80483035356437638</v>
      </c>
      <c r="G251" s="53">
        <v>0.14077135802587101</v>
      </c>
      <c r="H251" s="43">
        <v>1</v>
      </c>
      <c r="I251" s="53">
        <v>0.53884711538461538</v>
      </c>
      <c r="J251" s="43" t="s">
        <v>1196</v>
      </c>
      <c r="K251" s="99">
        <v>0</v>
      </c>
      <c r="L251" s="43">
        <v>0</v>
      </c>
      <c r="M251" s="43">
        <v>0</v>
      </c>
      <c r="N251" s="77">
        <v>0</v>
      </c>
      <c r="O251" s="77">
        <v>0</v>
      </c>
      <c r="P251" s="77">
        <v>0</v>
      </c>
      <c r="Q251" s="102">
        <f t="shared" si="24"/>
        <v>0</v>
      </c>
      <c r="R251" s="58">
        <f t="shared" si="25"/>
        <v>0</v>
      </c>
      <c r="S251" s="58">
        <f t="shared" si="26"/>
        <v>0</v>
      </c>
      <c r="T251" s="58" t="str">
        <f t="shared" si="27"/>
        <v>ELIGIBLE</v>
      </c>
      <c r="U251" s="78">
        <f t="shared" si="28"/>
        <v>0</v>
      </c>
      <c r="V251" s="78">
        <f t="shared" si="29"/>
        <v>0</v>
      </c>
      <c r="W251" s="78">
        <f t="shared" si="30"/>
        <v>0.53804195823100043</v>
      </c>
      <c r="X251" s="73" t="str">
        <f t="shared" si="31"/>
        <v>HUMAN APPROVAL</v>
      </c>
    </row>
    <row r="252" spans="1:24">
      <c r="A252" s="42" t="s">
        <v>1138</v>
      </c>
      <c r="B252" s="43" t="s">
        <v>312</v>
      </c>
      <c r="C252" s="43" t="s">
        <v>314</v>
      </c>
      <c r="D252" s="43" t="s">
        <v>353</v>
      </c>
      <c r="E252" s="43" t="s">
        <v>350</v>
      </c>
      <c r="F252" s="53">
        <v>0.80475009237930883</v>
      </c>
      <c r="G252" s="53">
        <v>0.72783007635840724</v>
      </c>
      <c r="H252" s="43">
        <v>1</v>
      </c>
      <c r="I252" s="53">
        <v>0.47794711538461537</v>
      </c>
      <c r="J252" s="43" t="s">
        <v>1200</v>
      </c>
      <c r="K252" s="99">
        <v>205</v>
      </c>
      <c r="L252" s="43">
        <v>1</v>
      </c>
      <c r="M252" s="43">
        <v>2</v>
      </c>
      <c r="N252" s="77">
        <v>0.25</v>
      </c>
      <c r="O252" s="77">
        <v>0.25915013795098973</v>
      </c>
      <c r="P252" s="77">
        <v>0.25915013795098973</v>
      </c>
      <c r="Q252" s="102">
        <f t="shared" si="24"/>
        <v>205</v>
      </c>
      <c r="R252" s="58">
        <f t="shared" si="25"/>
        <v>1</v>
      </c>
      <c r="S252" s="58">
        <f t="shared" si="26"/>
        <v>2</v>
      </c>
      <c r="T252" s="58" t="str">
        <f t="shared" si="27"/>
        <v>ELIGIBLE</v>
      </c>
      <c r="U252" s="78">
        <f t="shared" si="28"/>
        <v>0.25915013795098973</v>
      </c>
      <c r="V252" s="78">
        <f t="shared" si="29"/>
        <v>0</v>
      </c>
      <c r="W252" s="78">
        <f t="shared" si="30"/>
        <v>0.74955836599560088</v>
      </c>
      <c r="X252" s="73" t="str">
        <f t="shared" si="31"/>
        <v>HUMAN APPROVAL</v>
      </c>
    </row>
    <row r="253" spans="1:24">
      <c r="A253" s="42" t="s">
        <v>721</v>
      </c>
      <c r="B253" s="43" t="s">
        <v>244</v>
      </c>
      <c r="C253" s="43" t="s">
        <v>243</v>
      </c>
      <c r="D253" s="43" t="s">
        <v>369</v>
      </c>
      <c r="E253" s="43" t="s">
        <v>350</v>
      </c>
      <c r="F253" s="53">
        <v>0.80406467464734765</v>
      </c>
      <c r="G253" s="53">
        <v>0.98306529892394756</v>
      </c>
      <c r="H253" s="43">
        <v>0</v>
      </c>
      <c r="I253" s="53">
        <v>0.39247115384615383</v>
      </c>
      <c r="J253" s="43" t="s">
        <v>1197</v>
      </c>
      <c r="K253" s="99">
        <v>175</v>
      </c>
      <c r="L253" s="43">
        <v>1</v>
      </c>
      <c r="M253" s="43">
        <v>1</v>
      </c>
      <c r="N253" s="77">
        <v>0.18</v>
      </c>
      <c r="O253" s="77">
        <v>0.22437155491200472</v>
      </c>
      <c r="P253" s="77">
        <v>0.22437155491200472</v>
      </c>
      <c r="Q253" s="102">
        <f t="shared" si="24"/>
        <v>175</v>
      </c>
      <c r="R253" s="58">
        <f t="shared" si="25"/>
        <v>1</v>
      </c>
      <c r="S253" s="58">
        <f t="shared" si="26"/>
        <v>1</v>
      </c>
      <c r="T253" s="58" t="str">
        <f t="shared" si="27"/>
        <v>ELIGIBLE</v>
      </c>
      <c r="U253" s="78">
        <f t="shared" si="28"/>
        <v>0.22437155491200472</v>
      </c>
      <c r="V253" s="78">
        <f t="shared" si="29"/>
        <v>0</v>
      </c>
      <c r="W253" s="78">
        <f t="shared" si="30"/>
        <v>0.84706131029480747</v>
      </c>
      <c r="X253" s="73" t="str">
        <f t="shared" si="31"/>
        <v>HUMAN APPROVAL</v>
      </c>
    </row>
    <row r="254" spans="1:24">
      <c r="A254" s="42" t="s">
        <v>1105</v>
      </c>
      <c r="B254" s="43" t="s">
        <v>276</v>
      </c>
      <c r="C254" s="43" t="s">
        <v>277</v>
      </c>
      <c r="D254" s="43" t="s">
        <v>349</v>
      </c>
      <c r="E254" s="43" t="s">
        <v>347</v>
      </c>
      <c r="F254" s="53">
        <v>0.80398723756557799</v>
      </c>
      <c r="G254" s="53">
        <v>0.1905146679709592</v>
      </c>
      <c r="H254" s="43">
        <v>1</v>
      </c>
      <c r="I254" s="53">
        <v>0.52207980769230766</v>
      </c>
      <c r="J254" s="43" t="s">
        <v>1202</v>
      </c>
      <c r="K254" s="99">
        <v>55</v>
      </c>
      <c r="L254" s="43">
        <v>0</v>
      </c>
      <c r="M254" s="43">
        <v>1</v>
      </c>
      <c r="N254" s="77">
        <v>0.1</v>
      </c>
      <c r="O254" s="77">
        <v>6.4678399431361486E-2</v>
      </c>
      <c r="P254" s="77">
        <v>6.4678399431361486E-2</v>
      </c>
      <c r="Q254" s="102">
        <f t="shared" si="24"/>
        <v>55</v>
      </c>
      <c r="R254" s="58">
        <f t="shared" si="25"/>
        <v>0</v>
      </c>
      <c r="S254" s="58">
        <f t="shared" si="26"/>
        <v>1</v>
      </c>
      <c r="T254" s="58" t="str">
        <f t="shared" si="27"/>
        <v>ELIGIBLE</v>
      </c>
      <c r="U254" s="78">
        <f t="shared" si="28"/>
        <v>6.4678399431361486E-2</v>
      </c>
      <c r="V254" s="78">
        <f t="shared" si="29"/>
        <v>0</v>
      </c>
      <c r="W254" s="78">
        <f t="shared" si="30"/>
        <v>0.55666513368167292</v>
      </c>
      <c r="X254" s="73" t="str">
        <f t="shared" si="31"/>
        <v>HUMAN APPROVAL</v>
      </c>
    </row>
    <row r="255" spans="1:24">
      <c r="A255" s="42" t="s">
        <v>923</v>
      </c>
      <c r="B255" s="43" t="s">
        <v>303</v>
      </c>
      <c r="C255" s="43" t="s">
        <v>306</v>
      </c>
      <c r="D255" s="43" t="s">
        <v>349</v>
      </c>
      <c r="E255" s="43" t="s">
        <v>350</v>
      </c>
      <c r="F255" s="53">
        <v>0.80334881121935908</v>
      </c>
      <c r="G255" s="53">
        <v>0.83542212473085331</v>
      </c>
      <c r="H255" s="43">
        <v>1</v>
      </c>
      <c r="I255" s="53">
        <v>0.41452980769230768</v>
      </c>
      <c r="J255" s="43" t="s">
        <v>1200</v>
      </c>
      <c r="K255" s="99">
        <v>205</v>
      </c>
      <c r="L255" s="43">
        <v>1</v>
      </c>
      <c r="M255" s="43">
        <v>2</v>
      </c>
      <c r="N255" s="77">
        <v>0.25</v>
      </c>
      <c r="O255" s="77">
        <v>0.28290981000303494</v>
      </c>
      <c r="P255" s="77">
        <v>0.28290981000303494</v>
      </c>
      <c r="Q255" s="102">
        <f t="shared" si="24"/>
        <v>205</v>
      </c>
      <c r="R255" s="58">
        <f t="shared" si="25"/>
        <v>1</v>
      </c>
      <c r="S255" s="58">
        <f t="shared" si="26"/>
        <v>2</v>
      </c>
      <c r="T255" s="58" t="str">
        <f t="shared" si="27"/>
        <v>ELIGIBLE</v>
      </c>
      <c r="U255" s="78">
        <f t="shared" si="28"/>
        <v>0.28290981000303494</v>
      </c>
      <c r="V255" s="78">
        <f t="shared" si="29"/>
        <v>0</v>
      </c>
      <c r="W255" s="78">
        <f t="shared" si="30"/>
        <v>0.79278660905721543</v>
      </c>
      <c r="X255" s="73" t="str">
        <f t="shared" si="31"/>
        <v>HUMAN APPROVAL</v>
      </c>
    </row>
    <row r="256" spans="1:24">
      <c r="A256" s="42" t="s">
        <v>960</v>
      </c>
      <c r="B256" s="43" t="s">
        <v>298</v>
      </c>
      <c r="C256" s="43" t="s">
        <v>301</v>
      </c>
      <c r="D256" s="43" t="s">
        <v>349</v>
      </c>
      <c r="E256" s="43" t="s">
        <v>347</v>
      </c>
      <c r="F256" s="53">
        <v>0.80306863921089977</v>
      </c>
      <c r="G256" s="53">
        <v>6.653326107058162E-2</v>
      </c>
      <c r="H256" s="43">
        <v>1</v>
      </c>
      <c r="I256" s="53">
        <v>0.49371346153846157</v>
      </c>
      <c r="J256" s="43" t="s">
        <v>1196</v>
      </c>
      <c r="K256" s="99">
        <v>0</v>
      </c>
      <c r="L256" s="43">
        <v>0</v>
      </c>
      <c r="M256" s="43">
        <v>0</v>
      </c>
      <c r="N256" s="77">
        <v>0</v>
      </c>
      <c r="O256" s="77">
        <v>0</v>
      </c>
      <c r="P256" s="77">
        <v>0</v>
      </c>
      <c r="Q256" s="102">
        <f t="shared" si="24"/>
        <v>0</v>
      </c>
      <c r="R256" s="58">
        <f t="shared" si="25"/>
        <v>0</v>
      </c>
      <c r="S256" s="58">
        <f t="shared" si="26"/>
        <v>0</v>
      </c>
      <c r="T256" s="58" t="str">
        <f t="shared" si="27"/>
        <v>ELIGIBLE</v>
      </c>
      <c r="U256" s="78">
        <f t="shared" si="28"/>
        <v>0</v>
      </c>
      <c r="V256" s="78">
        <f t="shared" si="29"/>
        <v>0</v>
      </c>
      <c r="W256" s="78">
        <f t="shared" si="30"/>
        <v>0.51560304678685231</v>
      </c>
      <c r="X256" s="73" t="str">
        <f t="shared" si="31"/>
        <v>HUMAN APPROVAL</v>
      </c>
    </row>
    <row r="257" spans="1:24">
      <c r="A257" s="42" t="s">
        <v>624</v>
      </c>
      <c r="B257" s="43" t="s">
        <v>308</v>
      </c>
      <c r="C257" s="43" t="s">
        <v>309</v>
      </c>
      <c r="D257" s="43" t="s">
        <v>353</v>
      </c>
      <c r="E257" s="43" t="s">
        <v>347</v>
      </c>
      <c r="F257" s="53">
        <v>0.80247786432569401</v>
      </c>
      <c r="G257" s="53">
        <v>0.22317158675599552</v>
      </c>
      <c r="H257" s="43">
        <v>0</v>
      </c>
      <c r="I257" s="53">
        <v>0.36168461538461538</v>
      </c>
      <c r="J257" s="43" t="s">
        <v>1202</v>
      </c>
      <c r="K257" s="99">
        <v>55</v>
      </c>
      <c r="L257" s="43">
        <v>0</v>
      </c>
      <c r="M257" s="43">
        <v>1</v>
      </c>
      <c r="N257" s="77">
        <v>0.1</v>
      </c>
      <c r="O257" s="77">
        <v>6.9964350850738849E-2</v>
      </c>
      <c r="P257" s="77">
        <v>6.9964350850738849E-2</v>
      </c>
      <c r="Q257" s="102">
        <f t="shared" si="24"/>
        <v>55</v>
      </c>
      <c r="R257" s="58">
        <f t="shared" si="25"/>
        <v>0</v>
      </c>
      <c r="S257" s="58">
        <f t="shared" si="26"/>
        <v>1</v>
      </c>
      <c r="T257" s="58" t="str">
        <f t="shared" si="27"/>
        <v>ELIGIBLE</v>
      </c>
      <c r="U257" s="78">
        <f t="shared" si="28"/>
        <v>6.9964350850738849E-2</v>
      </c>
      <c r="V257" s="78">
        <f t="shared" si="29"/>
        <v>0</v>
      </c>
      <c r="W257" s="78">
        <f t="shared" si="30"/>
        <v>0.58330441920526865</v>
      </c>
      <c r="X257" s="73" t="str">
        <f t="shared" si="31"/>
        <v>HUMAN APPROVAL</v>
      </c>
    </row>
    <row r="258" spans="1:24">
      <c r="A258" s="42" t="s">
        <v>413</v>
      </c>
      <c r="B258" s="43" t="s">
        <v>266</v>
      </c>
      <c r="C258" s="43" t="s">
        <v>267</v>
      </c>
      <c r="D258" s="43" t="s">
        <v>346</v>
      </c>
      <c r="E258" s="43" t="s">
        <v>347</v>
      </c>
      <c r="F258" s="53">
        <v>0.80159360176895045</v>
      </c>
      <c r="G258" s="53">
        <v>0.03</v>
      </c>
      <c r="H258" s="43">
        <v>1</v>
      </c>
      <c r="I258" s="53">
        <v>0.33828846153846154</v>
      </c>
      <c r="J258" s="43" t="s">
        <v>1196</v>
      </c>
      <c r="K258" s="99">
        <v>0</v>
      </c>
      <c r="L258" s="43">
        <v>0</v>
      </c>
      <c r="M258" s="43">
        <v>0</v>
      </c>
      <c r="N258" s="77">
        <v>0</v>
      </c>
      <c r="O258" s="77">
        <v>0</v>
      </c>
      <c r="P258" s="77">
        <v>0</v>
      </c>
      <c r="Q258" s="102">
        <f t="shared" si="24"/>
        <v>0</v>
      </c>
      <c r="R258" s="58">
        <f t="shared" si="25"/>
        <v>0</v>
      </c>
      <c r="S258" s="58">
        <f t="shared" si="26"/>
        <v>0</v>
      </c>
      <c r="T258" s="58" t="str">
        <f t="shared" si="27"/>
        <v>ELIGIBLE</v>
      </c>
      <c r="U258" s="78">
        <f t="shared" si="28"/>
        <v>0</v>
      </c>
      <c r="V258" s="78">
        <f t="shared" si="29"/>
        <v>0</v>
      </c>
      <c r="W258" s="78">
        <f t="shared" si="30"/>
        <v>0.51754763481907662</v>
      </c>
      <c r="X258" s="73" t="str">
        <f t="shared" si="31"/>
        <v>HUMAN APPROVAL</v>
      </c>
    </row>
    <row r="259" spans="1:24">
      <c r="A259" s="42" t="s">
        <v>1078</v>
      </c>
      <c r="B259" s="43" t="s">
        <v>312</v>
      </c>
      <c r="C259" s="43" t="s">
        <v>313</v>
      </c>
      <c r="D259" s="43" t="s">
        <v>369</v>
      </c>
      <c r="E259" s="43" t="s">
        <v>344</v>
      </c>
      <c r="F259" s="53">
        <v>0.80155451937026145</v>
      </c>
      <c r="G259" s="53">
        <v>0.42886875772393968</v>
      </c>
      <c r="H259" s="43">
        <v>1</v>
      </c>
      <c r="I259" s="53">
        <v>0.48849903846153847</v>
      </c>
      <c r="J259" s="43" t="s">
        <v>1202</v>
      </c>
      <c r="K259" s="99">
        <v>55</v>
      </c>
      <c r="L259" s="43">
        <v>0</v>
      </c>
      <c r="M259" s="43">
        <v>1</v>
      </c>
      <c r="N259" s="77">
        <v>0.1</v>
      </c>
      <c r="O259" s="77">
        <v>8.1983599141081803E-2</v>
      </c>
      <c r="P259" s="77">
        <v>8.1983599141081803E-2</v>
      </c>
      <c r="Q259" s="102">
        <f t="shared" si="24"/>
        <v>55</v>
      </c>
      <c r="R259" s="58">
        <f t="shared" si="25"/>
        <v>0</v>
      </c>
      <c r="S259" s="58">
        <f t="shared" si="26"/>
        <v>1</v>
      </c>
      <c r="T259" s="58" t="str">
        <f t="shared" si="27"/>
        <v>ELIGIBLE</v>
      </c>
      <c r="U259" s="78">
        <f t="shared" si="28"/>
        <v>8.1983599141081803E-2</v>
      </c>
      <c r="V259" s="78">
        <f t="shared" si="29"/>
        <v>0</v>
      </c>
      <c r="W259" s="78">
        <f t="shared" si="30"/>
        <v>0.64210914701086885</v>
      </c>
      <c r="X259" s="73" t="str">
        <f t="shared" si="31"/>
        <v>HUMAN APPROVAL</v>
      </c>
    </row>
    <row r="260" spans="1:24">
      <c r="A260" s="42" t="s">
        <v>641</v>
      </c>
      <c r="B260" s="43" t="s">
        <v>295</v>
      </c>
      <c r="C260" s="43" t="s">
        <v>296</v>
      </c>
      <c r="D260" s="43" t="s">
        <v>343</v>
      </c>
      <c r="E260" s="43" t="s">
        <v>344</v>
      </c>
      <c r="F260" s="53">
        <v>0.80146140320938819</v>
      </c>
      <c r="G260" s="53">
        <v>0.45908938250035214</v>
      </c>
      <c r="H260" s="43">
        <v>1</v>
      </c>
      <c r="I260" s="53">
        <v>0.54650288461538465</v>
      </c>
      <c r="J260" s="43" t="s">
        <v>1202</v>
      </c>
      <c r="K260" s="99">
        <v>55</v>
      </c>
      <c r="L260" s="43">
        <v>0</v>
      </c>
      <c r="M260" s="43">
        <v>1</v>
      </c>
      <c r="N260" s="77">
        <v>0.1</v>
      </c>
      <c r="O260" s="77">
        <v>8.2719500400990062E-2</v>
      </c>
      <c r="P260" s="77">
        <v>8.2719500400990062E-2</v>
      </c>
      <c r="Q260" s="102">
        <f t="shared" si="24"/>
        <v>55</v>
      </c>
      <c r="R260" s="58">
        <f t="shared" si="25"/>
        <v>0</v>
      </c>
      <c r="S260" s="58">
        <f t="shared" si="26"/>
        <v>1</v>
      </c>
      <c r="T260" s="58" t="str">
        <f t="shared" si="27"/>
        <v>ELIGIBLE</v>
      </c>
      <c r="U260" s="78">
        <f t="shared" si="28"/>
        <v>8.2719500400990062E-2</v>
      </c>
      <c r="V260" s="78">
        <f t="shared" si="29"/>
        <v>0</v>
      </c>
      <c r="W260" s="78">
        <f t="shared" si="30"/>
        <v>0.64683476717874833</v>
      </c>
      <c r="X260" s="73" t="str">
        <f t="shared" si="31"/>
        <v>HUMAN APPROVAL</v>
      </c>
    </row>
    <row r="261" spans="1:24">
      <c r="A261" s="42" t="s">
        <v>613</v>
      </c>
      <c r="B261" s="43" t="s">
        <v>286</v>
      </c>
      <c r="C261" s="43" t="s">
        <v>287</v>
      </c>
      <c r="D261" s="43" t="s">
        <v>349</v>
      </c>
      <c r="E261" s="43" t="s">
        <v>350</v>
      </c>
      <c r="F261" s="53">
        <v>0.80111196442259958</v>
      </c>
      <c r="G261" s="53">
        <v>0.66946364985809581</v>
      </c>
      <c r="H261" s="43">
        <v>1</v>
      </c>
      <c r="I261" s="53">
        <v>0.26517115384615386</v>
      </c>
      <c r="J261" s="43" t="s">
        <v>1200</v>
      </c>
      <c r="K261" s="99">
        <v>205</v>
      </c>
      <c r="L261" s="43">
        <v>1</v>
      </c>
      <c r="M261" s="43">
        <v>2</v>
      </c>
      <c r="N261" s="77">
        <v>0.25</v>
      </c>
      <c r="O261" s="77">
        <v>0.26302473436102597</v>
      </c>
      <c r="P261" s="77">
        <v>0.26302473436102597</v>
      </c>
      <c r="Q261" s="102">
        <f t="shared" si="24"/>
        <v>205</v>
      </c>
      <c r="R261" s="58">
        <f t="shared" si="25"/>
        <v>1</v>
      </c>
      <c r="S261" s="58">
        <f t="shared" si="26"/>
        <v>2</v>
      </c>
      <c r="T261" s="58" t="str">
        <f t="shared" si="27"/>
        <v>ELIGIBLE</v>
      </c>
      <c r="U261" s="78">
        <f t="shared" si="28"/>
        <v>0.26302473436102597</v>
      </c>
      <c r="V261" s="78">
        <f t="shared" si="29"/>
        <v>0</v>
      </c>
      <c r="W261" s="78">
        <f t="shared" si="30"/>
        <v>0.74840674249814798</v>
      </c>
      <c r="X261" s="73" t="str">
        <f t="shared" si="31"/>
        <v>HUMAN APPROVAL</v>
      </c>
    </row>
    <row r="262" spans="1:24">
      <c r="A262" s="42" t="s">
        <v>936</v>
      </c>
      <c r="B262" s="43" t="s">
        <v>298</v>
      </c>
      <c r="C262" s="43" t="s">
        <v>297</v>
      </c>
      <c r="D262" s="43" t="s">
        <v>353</v>
      </c>
      <c r="E262" s="43" t="s">
        <v>344</v>
      </c>
      <c r="F262" s="53">
        <v>0.80057767069935937</v>
      </c>
      <c r="G262" s="53">
        <v>0.7481139670799446</v>
      </c>
      <c r="H262" s="43">
        <v>1</v>
      </c>
      <c r="I262" s="53">
        <v>0.60428461538461531</v>
      </c>
      <c r="J262" s="43" t="s">
        <v>1200</v>
      </c>
      <c r="K262" s="99">
        <v>205</v>
      </c>
      <c r="L262" s="43">
        <v>1</v>
      </c>
      <c r="M262" s="43">
        <v>2</v>
      </c>
      <c r="N262" s="77">
        <v>0.25</v>
      </c>
      <c r="O262" s="77">
        <v>0.25243729406902993</v>
      </c>
      <c r="P262" s="77">
        <v>0.25243729406902993</v>
      </c>
      <c r="Q262" s="102">
        <f t="shared" si="24"/>
        <v>205</v>
      </c>
      <c r="R262" s="58">
        <f t="shared" si="25"/>
        <v>1</v>
      </c>
      <c r="S262" s="58">
        <f t="shared" si="26"/>
        <v>2</v>
      </c>
      <c r="T262" s="58" t="str">
        <f t="shared" si="27"/>
        <v>ELIGIBLE</v>
      </c>
      <c r="U262" s="78">
        <f t="shared" si="28"/>
        <v>0.25243729406902993</v>
      </c>
      <c r="V262" s="78">
        <f t="shared" si="29"/>
        <v>0</v>
      </c>
      <c r="W262" s="78">
        <f t="shared" si="30"/>
        <v>0.74172914582416682</v>
      </c>
      <c r="X262" s="73" t="str">
        <f t="shared" si="31"/>
        <v>HUMAN APPROVAL</v>
      </c>
    </row>
    <row r="263" spans="1:24">
      <c r="A263" s="42" t="s">
        <v>470</v>
      </c>
      <c r="B263" s="43" t="s">
        <v>286</v>
      </c>
      <c r="C263" s="43" t="s">
        <v>292</v>
      </c>
      <c r="D263" s="43" t="s">
        <v>346</v>
      </c>
      <c r="E263" s="43" t="s">
        <v>344</v>
      </c>
      <c r="F263" s="53">
        <v>0.80013210396345313</v>
      </c>
      <c r="G263" s="53">
        <v>0.54395013203919451</v>
      </c>
      <c r="H263" s="43">
        <v>1</v>
      </c>
      <c r="I263" s="53">
        <v>0.23562692307692307</v>
      </c>
      <c r="J263" s="43" t="s">
        <v>1202</v>
      </c>
      <c r="K263" s="99">
        <v>55</v>
      </c>
      <c r="L263" s="43">
        <v>0</v>
      </c>
      <c r="M263" s="43">
        <v>1</v>
      </c>
      <c r="N263" s="77">
        <v>0.1</v>
      </c>
      <c r="O263" s="77">
        <v>9.6474659128354123E-2</v>
      </c>
      <c r="P263" s="77">
        <v>9.6474659128354123E-2</v>
      </c>
      <c r="Q263" s="102">
        <f t="shared" si="24"/>
        <v>55</v>
      </c>
      <c r="R263" s="58">
        <f t="shared" si="25"/>
        <v>0</v>
      </c>
      <c r="S263" s="58">
        <f t="shared" si="26"/>
        <v>1</v>
      </c>
      <c r="T263" s="58" t="str">
        <f t="shared" si="27"/>
        <v>ELIGIBLE</v>
      </c>
      <c r="U263" s="78">
        <f t="shared" si="28"/>
        <v>9.6474659128354123E-2</v>
      </c>
      <c r="V263" s="78">
        <f t="shared" si="29"/>
        <v>0</v>
      </c>
      <c r="W263" s="78">
        <f t="shared" si="30"/>
        <v>0.70689251108592499</v>
      </c>
      <c r="X263" s="73" t="str">
        <f t="shared" si="31"/>
        <v>HUMAN APPROVAL</v>
      </c>
    </row>
    <row r="264" spans="1:24">
      <c r="A264" s="42" t="s">
        <v>508</v>
      </c>
      <c r="B264" s="43" t="s">
        <v>244</v>
      </c>
      <c r="C264" s="43" t="s">
        <v>257</v>
      </c>
      <c r="D264" s="43" t="s">
        <v>353</v>
      </c>
      <c r="E264" s="43" t="s">
        <v>350</v>
      </c>
      <c r="F264" s="53">
        <v>0.79912730341286831</v>
      </c>
      <c r="G264" s="53">
        <v>0.80867021555271457</v>
      </c>
      <c r="H264" s="43">
        <v>0</v>
      </c>
      <c r="I264" s="53">
        <v>0.29599903846153847</v>
      </c>
      <c r="J264" s="43" t="s">
        <v>1197</v>
      </c>
      <c r="K264" s="99">
        <v>175</v>
      </c>
      <c r="L264" s="43">
        <v>1</v>
      </c>
      <c r="M264" s="43">
        <v>1</v>
      </c>
      <c r="N264" s="77">
        <v>0.18</v>
      </c>
      <c r="O264" s="77">
        <v>0.20610812410584001</v>
      </c>
      <c r="P264" s="77">
        <v>0.20610812410584001</v>
      </c>
      <c r="Q264" s="102">
        <f t="shared" si="24"/>
        <v>175</v>
      </c>
      <c r="R264" s="58">
        <f t="shared" si="25"/>
        <v>1</v>
      </c>
      <c r="S264" s="58">
        <f t="shared" si="26"/>
        <v>1</v>
      </c>
      <c r="T264" s="58" t="str">
        <f t="shared" si="27"/>
        <v>ELIGIBLE</v>
      </c>
      <c r="U264" s="78">
        <f t="shared" si="28"/>
        <v>0.20610812410584001</v>
      </c>
      <c r="V264" s="78">
        <f t="shared" si="29"/>
        <v>0</v>
      </c>
      <c r="W264" s="78">
        <f t="shared" si="30"/>
        <v>0.79295468847437378</v>
      </c>
      <c r="X264" s="73" t="str">
        <f t="shared" si="31"/>
        <v>HUMAN APPROVAL</v>
      </c>
    </row>
    <row r="265" spans="1:24">
      <c r="A265" s="42" t="s">
        <v>998</v>
      </c>
      <c r="B265" s="43" t="s">
        <v>281</v>
      </c>
      <c r="C265" s="43" t="s">
        <v>282</v>
      </c>
      <c r="D265" s="43" t="s">
        <v>343</v>
      </c>
      <c r="E265" s="43" t="s">
        <v>347</v>
      </c>
      <c r="F265" s="53">
        <v>0.79882425122316736</v>
      </c>
      <c r="G265" s="53">
        <v>0.39540294159640749</v>
      </c>
      <c r="H265" s="43">
        <v>1</v>
      </c>
      <c r="I265" s="53">
        <v>0.53839519230769228</v>
      </c>
      <c r="J265" s="43" t="s">
        <v>1202</v>
      </c>
      <c r="K265" s="99">
        <v>55</v>
      </c>
      <c r="L265" s="43">
        <v>0</v>
      </c>
      <c r="M265" s="43">
        <v>1</v>
      </c>
      <c r="N265" s="77">
        <v>0.1</v>
      </c>
      <c r="O265" s="77">
        <v>7.8311458158541528E-2</v>
      </c>
      <c r="P265" s="77">
        <v>7.8311458158541528E-2</v>
      </c>
      <c r="Q265" s="102">
        <f t="shared" si="24"/>
        <v>55</v>
      </c>
      <c r="R265" s="58">
        <f t="shared" si="25"/>
        <v>0</v>
      </c>
      <c r="S265" s="58">
        <f t="shared" si="26"/>
        <v>1</v>
      </c>
      <c r="T265" s="58" t="str">
        <f t="shared" si="27"/>
        <v>ELIGIBLE</v>
      </c>
      <c r="U265" s="78">
        <f t="shared" si="28"/>
        <v>7.8311458158541528E-2</v>
      </c>
      <c r="V265" s="78">
        <f t="shared" si="29"/>
        <v>0</v>
      </c>
      <c r="W265" s="78">
        <f t="shared" si="30"/>
        <v>0.62390484850071537</v>
      </c>
      <c r="X265" s="73" t="str">
        <f t="shared" si="31"/>
        <v>HUMAN APPROVAL</v>
      </c>
    </row>
    <row r="266" spans="1:24">
      <c r="A266" s="42" t="s">
        <v>1037</v>
      </c>
      <c r="B266" s="43" t="s">
        <v>281</v>
      </c>
      <c r="C266" s="43" t="s">
        <v>284</v>
      </c>
      <c r="D266" s="43" t="s">
        <v>346</v>
      </c>
      <c r="E266" s="43" t="s">
        <v>347</v>
      </c>
      <c r="F266" s="53">
        <v>0.79863138497401609</v>
      </c>
      <c r="G266" s="53">
        <v>0.24275042025487423</v>
      </c>
      <c r="H266" s="43">
        <v>1</v>
      </c>
      <c r="I266" s="53">
        <v>0.4034144230769231</v>
      </c>
      <c r="J266" s="43" t="s">
        <v>1202</v>
      </c>
      <c r="K266" s="99">
        <v>55</v>
      </c>
      <c r="L266" s="43">
        <v>0</v>
      </c>
      <c r="M266" s="43">
        <v>1</v>
      </c>
      <c r="N266" s="77">
        <v>0.1</v>
      </c>
      <c r="O266" s="77">
        <v>7.0349707633107328E-2</v>
      </c>
      <c r="P266" s="77">
        <v>7.0349707633107328E-2</v>
      </c>
      <c r="Q266" s="102">
        <f t="shared" si="24"/>
        <v>55</v>
      </c>
      <c r="R266" s="58">
        <f t="shared" si="25"/>
        <v>0</v>
      </c>
      <c r="S266" s="58">
        <f t="shared" si="26"/>
        <v>1</v>
      </c>
      <c r="T266" s="58" t="str">
        <f t="shared" si="27"/>
        <v>ELIGIBLE</v>
      </c>
      <c r="U266" s="78">
        <f t="shared" si="28"/>
        <v>7.0349707633107328E-2</v>
      </c>
      <c r="V266" s="78">
        <f t="shared" si="29"/>
        <v>0</v>
      </c>
      <c r="W266" s="78">
        <f t="shared" si="30"/>
        <v>0.58386846651722246</v>
      </c>
      <c r="X266" s="73" t="str">
        <f t="shared" si="31"/>
        <v>HUMAN APPROVAL</v>
      </c>
    </row>
    <row r="267" spans="1:24">
      <c r="A267" s="42" t="s">
        <v>632</v>
      </c>
      <c r="B267" s="43" t="s">
        <v>295</v>
      </c>
      <c r="C267" s="43" t="s">
        <v>296</v>
      </c>
      <c r="D267" s="43" t="s">
        <v>353</v>
      </c>
      <c r="E267" s="43" t="s">
        <v>347</v>
      </c>
      <c r="F267" s="53">
        <v>0.79811191773012125</v>
      </c>
      <c r="G267" s="53">
        <v>0.230338763937497</v>
      </c>
      <c r="H267" s="43">
        <v>1</v>
      </c>
      <c r="I267" s="53">
        <v>0.45783942307692305</v>
      </c>
      <c r="J267" s="43" t="s">
        <v>1202</v>
      </c>
      <c r="K267" s="99">
        <v>55</v>
      </c>
      <c r="L267" s="43">
        <v>0</v>
      </c>
      <c r="M267" s="43">
        <v>1</v>
      </c>
      <c r="N267" s="77">
        <v>0.1</v>
      </c>
      <c r="O267" s="77">
        <v>6.8374210569120575E-2</v>
      </c>
      <c r="P267" s="77">
        <v>6.8374210569120575E-2</v>
      </c>
      <c r="Q267" s="102">
        <f t="shared" si="24"/>
        <v>55</v>
      </c>
      <c r="R267" s="58">
        <f t="shared" si="25"/>
        <v>0</v>
      </c>
      <c r="S267" s="58">
        <f t="shared" si="26"/>
        <v>1</v>
      </c>
      <c r="T267" s="58" t="str">
        <f t="shared" si="27"/>
        <v>ELIGIBLE</v>
      </c>
      <c r="U267" s="78">
        <f t="shared" si="28"/>
        <v>6.8374210569120575E-2</v>
      </c>
      <c r="V267" s="78">
        <f t="shared" si="29"/>
        <v>0</v>
      </c>
      <c r="W267" s="78">
        <f t="shared" si="30"/>
        <v>0.57379617982199838</v>
      </c>
      <c r="X267" s="73" t="str">
        <f t="shared" si="31"/>
        <v>HUMAN APPROVAL</v>
      </c>
    </row>
    <row r="268" spans="1:24">
      <c r="A268" s="42" t="s">
        <v>360</v>
      </c>
      <c r="B268" s="43" t="s">
        <v>244</v>
      </c>
      <c r="C268" s="43" t="s">
        <v>243</v>
      </c>
      <c r="D268" s="43" t="s">
        <v>346</v>
      </c>
      <c r="E268" s="43" t="s">
        <v>344</v>
      </c>
      <c r="F268" s="53">
        <v>0.79803002951834079</v>
      </c>
      <c r="G268" s="53">
        <v>0.70068202844104033</v>
      </c>
      <c r="H268" s="43">
        <v>1</v>
      </c>
      <c r="I268" s="53">
        <v>0.43650576923076922</v>
      </c>
      <c r="J268" s="43" t="s">
        <v>1200</v>
      </c>
      <c r="K268" s="99">
        <v>205</v>
      </c>
      <c r="L268" s="43">
        <v>1</v>
      </c>
      <c r="M268" s="43">
        <v>2</v>
      </c>
      <c r="N268" s="77">
        <v>0.25</v>
      </c>
      <c r="O268" s="77">
        <v>0.25587903609729479</v>
      </c>
      <c r="P268" s="77">
        <v>0.25587903609729479</v>
      </c>
      <c r="Q268" s="102">
        <f t="shared" si="24"/>
        <v>205</v>
      </c>
      <c r="R268" s="58">
        <f t="shared" si="25"/>
        <v>1</v>
      </c>
      <c r="S268" s="58">
        <f t="shared" si="26"/>
        <v>2</v>
      </c>
      <c r="T268" s="58" t="str">
        <f t="shared" si="27"/>
        <v>ELIGIBLE</v>
      </c>
      <c r="U268" s="78">
        <f t="shared" si="28"/>
        <v>0.25587903609729479</v>
      </c>
      <c r="V268" s="78">
        <f t="shared" si="29"/>
        <v>0</v>
      </c>
      <c r="W268" s="78">
        <f t="shared" si="30"/>
        <v>0.7405046492663746</v>
      </c>
      <c r="X268" s="73" t="str">
        <f t="shared" si="31"/>
        <v>HUMAN APPROVAL</v>
      </c>
    </row>
    <row r="269" spans="1:24">
      <c r="A269" s="42" t="s">
        <v>715</v>
      </c>
      <c r="B269" s="43" t="s">
        <v>298</v>
      </c>
      <c r="C269" s="43" t="s">
        <v>300</v>
      </c>
      <c r="D269" s="43" t="s">
        <v>349</v>
      </c>
      <c r="E269" s="43" t="s">
        <v>350</v>
      </c>
      <c r="F269" s="53">
        <v>0.79791318552866053</v>
      </c>
      <c r="G269" s="53">
        <v>0.79298181819403057</v>
      </c>
      <c r="H269" s="43">
        <v>1</v>
      </c>
      <c r="I269" s="53">
        <v>0.2818048076923077</v>
      </c>
      <c r="J269" s="43" t="s">
        <v>1200</v>
      </c>
      <c r="K269" s="99">
        <v>205</v>
      </c>
      <c r="L269" s="43">
        <v>1</v>
      </c>
      <c r="M269" s="43">
        <v>2</v>
      </c>
      <c r="N269" s="77">
        <v>0.25</v>
      </c>
      <c r="O269" s="77">
        <v>0.28414399832752696</v>
      </c>
      <c r="P269" s="77">
        <v>0.28414399832752696</v>
      </c>
      <c r="Q269" s="102">
        <f t="shared" si="24"/>
        <v>205</v>
      </c>
      <c r="R269" s="58">
        <f t="shared" si="25"/>
        <v>1</v>
      </c>
      <c r="S269" s="58">
        <f t="shared" si="26"/>
        <v>2</v>
      </c>
      <c r="T269" s="58" t="str">
        <f t="shared" si="27"/>
        <v>ELIGIBLE</v>
      </c>
      <c r="U269" s="78">
        <f t="shared" si="28"/>
        <v>0.28414399832752696</v>
      </c>
      <c r="V269" s="78">
        <f t="shared" si="29"/>
        <v>0</v>
      </c>
      <c r="W269" s="78">
        <f t="shared" si="30"/>
        <v>0.78821540763944331</v>
      </c>
      <c r="X269" s="73" t="str">
        <f t="shared" si="31"/>
        <v>HUMAN APPROVAL</v>
      </c>
    </row>
    <row r="270" spans="1:24">
      <c r="A270" s="42" t="s">
        <v>494</v>
      </c>
      <c r="B270" s="43" t="s">
        <v>286</v>
      </c>
      <c r="C270" s="43" t="s">
        <v>287</v>
      </c>
      <c r="D270" s="43" t="s">
        <v>343</v>
      </c>
      <c r="E270" s="43" t="s">
        <v>344</v>
      </c>
      <c r="F270" s="53">
        <v>0.79756684181907445</v>
      </c>
      <c r="G270" s="53">
        <v>0.36235701551138477</v>
      </c>
      <c r="H270" s="43">
        <v>1</v>
      </c>
      <c r="I270" s="53">
        <v>0.33998365384615387</v>
      </c>
      <c r="J270" s="43" t="s">
        <v>1202</v>
      </c>
      <c r="K270" s="99">
        <v>55</v>
      </c>
      <c r="L270" s="43">
        <v>0</v>
      </c>
      <c r="M270" s="43">
        <v>1</v>
      </c>
      <c r="N270" s="77">
        <v>0.1</v>
      </c>
      <c r="O270" s="77">
        <v>8.0290873213296837E-2</v>
      </c>
      <c r="P270" s="77">
        <v>8.0290873213296837E-2</v>
      </c>
      <c r="Q270" s="102">
        <f t="shared" si="24"/>
        <v>55</v>
      </c>
      <c r="R270" s="58">
        <f t="shared" si="25"/>
        <v>0</v>
      </c>
      <c r="S270" s="58">
        <f t="shared" si="26"/>
        <v>1</v>
      </c>
      <c r="T270" s="58" t="str">
        <f t="shared" si="27"/>
        <v>ELIGIBLE</v>
      </c>
      <c r="U270" s="78">
        <f t="shared" si="28"/>
        <v>8.0290873213296837E-2</v>
      </c>
      <c r="V270" s="78">
        <f t="shared" ref="V270:V333" si="32">U270-O270</f>
        <v>0</v>
      </c>
      <c r="W270" s="78">
        <f t="shared" si="30"/>
        <v>0.63148835304486028</v>
      </c>
      <c r="X270" s="73" t="str">
        <f t="shared" si="31"/>
        <v>HUMAN APPROVAL</v>
      </c>
    </row>
    <row r="271" spans="1:24">
      <c r="A271" s="42" t="s">
        <v>1119</v>
      </c>
      <c r="B271" s="43" t="s">
        <v>266</v>
      </c>
      <c r="C271" s="43" t="s">
        <v>268</v>
      </c>
      <c r="D271" s="43" t="s">
        <v>343</v>
      </c>
      <c r="E271" s="43" t="s">
        <v>347</v>
      </c>
      <c r="F271" s="53">
        <v>0.79749268831019848</v>
      </c>
      <c r="G271" s="53">
        <v>0.28317654314301244</v>
      </c>
      <c r="H271" s="43">
        <v>1</v>
      </c>
      <c r="I271" s="53">
        <v>0.56082403846153839</v>
      </c>
      <c r="J271" s="43" t="s">
        <v>1202</v>
      </c>
      <c r="K271" s="99">
        <v>55</v>
      </c>
      <c r="L271" s="43">
        <v>0</v>
      </c>
      <c r="M271" s="43">
        <v>1</v>
      </c>
      <c r="N271" s="77">
        <v>0.1</v>
      </c>
      <c r="O271" s="77">
        <v>6.9989706902116311E-2</v>
      </c>
      <c r="P271" s="77">
        <v>6.9989706902116311E-2</v>
      </c>
      <c r="Q271" s="102">
        <f t="shared" si="24"/>
        <v>55</v>
      </c>
      <c r="R271" s="58">
        <f t="shared" si="25"/>
        <v>0</v>
      </c>
      <c r="S271" s="58">
        <f t="shared" si="26"/>
        <v>1</v>
      </c>
      <c r="T271" s="58" t="str">
        <f t="shared" si="27"/>
        <v>ELIGIBLE</v>
      </c>
      <c r="U271" s="78">
        <f t="shared" si="28"/>
        <v>6.9989706902116311E-2</v>
      </c>
      <c r="V271" s="78">
        <f t="shared" si="32"/>
        <v>0</v>
      </c>
      <c r="W271" s="78">
        <f t="shared" si="30"/>
        <v>0.58165036482450971</v>
      </c>
      <c r="X271" s="73" t="str">
        <f t="shared" si="31"/>
        <v>HUMAN APPROVAL</v>
      </c>
    </row>
    <row r="272" spans="1:24">
      <c r="A272" s="42" t="s">
        <v>941</v>
      </c>
      <c r="B272" s="43" t="s">
        <v>286</v>
      </c>
      <c r="C272" s="43" t="s">
        <v>290</v>
      </c>
      <c r="D272" s="43" t="s">
        <v>346</v>
      </c>
      <c r="E272" s="43" t="s">
        <v>350</v>
      </c>
      <c r="F272" s="53">
        <v>0.79632509989000422</v>
      </c>
      <c r="G272" s="53">
        <v>0.68002123859319341</v>
      </c>
      <c r="H272" s="43">
        <v>1</v>
      </c>
      <c r="I272" s="53">
        <v>0.22182499999999999</v>
      </c>
      <c r="J272" s="43" t="s">
        <v>1200</v>
      </c>
      <c r="K272" s="99">
        <v>205</v>
      </c>
      <c r="L272" s="43">
        <v>1</v>
      </c>
      <c r="M272" s="43">
        <v>2</v>
      </c>
      <c r="N272" s="77">
        <v>0.25</v>
      </c>
      <c r="O272" s="77">
        <v>0.26700153427861067</v>
      </c>
      <c r="P272" s="77">
        <v>0.26700153427861067</v>
      </c>
      <c r="Q272" s="102">
        <f t="shared" si="24"/>
        <v>205</v>
      </c>
      <c r="R272" s="58">
        <f t="shared" si="25"/>
        <v>1</v>
      </c>
      <c r="S272" s="58">
        <f t="shared" si="26"/>
        <v>2</v>
      </c>
      <c r="T272" s="58" t="str">
        <f t="shared" si="27"/>
        <v>ELIGIBLE</v>
      </c>
      <c r="U272" s="78">
        <f t="shared" si="28"/>
        <v>0.26700153427861067</v>
      </c>
      <c r="V272" s="78">
        <f t="shared" si="32"/>
        <v>0</v>
      </c>
      <c r="W272" s="78">
        <f t="shared" si="30"/>
        <v>0.75380373844712001</v>
      </c>
      <c r="X272" s="73" t="str">
        <f t="shared" si="31"/>
        <v>HUMAN APPROVAL</v>
      </c>
    </row>
    <row r="273" spans="1:24">
      <c r="A273" s="45" t="s">
        <v>510</v>
      </c>
      <c r="B273" s="46" t="s">
        <v>244</v>
      </c>
      <c r="C273" s="46" t="s">
        <v>257</v>
      </c>
      <c r="D273" s="46" t="s">
        <v>369</v>
      </c>
      <c r="E273" s="46" t="s">
        <v>344</v>
      </c>
      <c r="F273" s="55">
        <v>0.79556575645293093</v>
      </c>
      <c r="G273" s="55">
        <v>0.28158033153287426</v>
      </c>
      <c r="H273" s="46">
        <v>0</v>
      </c>
      <c r="I273" s="55">
        <v>0.23628557692307692</v>
      </c>
      <c r="J273" s="46" t="s">
        <v>1202</v>
      </c>
      <c r="K273" s="100">
        <v>55</v>
      </c>
      <c r="L273" s="46">
        <v>0</v>
      </c>
      <c r="M273" s="46">
        <v>1</v>
      </c>
      <c r="N273" s="79">
        <v>0.1</v>
      </c>
      <c r="O273" s="79">
        <v>7.6349813456412702E-2</v>
      </c>
      <c r="P273" s="79">
        <v>7.6349813456412702E-2</v>
      </c>
      <c r="Q273" s="103">
        <f t="shared" si="24"/>
        <v>55</v>
      </c>
      <c r="R273" s="59">
        <f t="shared" si="25"/>
        <v>0</v>
      </c>
      <c r="S273" s="59">
        <f t="shared" si="26"/>
        <v>1</v>
      </c>
      <c r="T273" s="59" t="str">
        <f t="shared" si="27"/>
        <v>ELIGIBLE</v>
      </c>
      <c r="U273" s="80">
        <f t="shared" si="28"/>
        <v>7.6349813456412702E-2</v>
      </c>
      <c r="V273" s="80">
        <f t="shared" si="32"/>
        <v>0</v>
      </c>
      <c r="W273" s="80">
        <f t="shared" si="30"/>
        <v>0.61248572439331039</v>
      </c>
      <c r="X273" s="74" t="str">
        <f t="shared" si="31"/>
        <v>HUMAN APPROVAL</v>
      </c>
    </row>
  </sheetData>
  <mergeCells count="2">
    <mergeCell ref="A1:X1"/>
    <mergeCell ref="A2:X2"/>
  </mergeCells>
  <conditionalFormatting sqref="D5:D9">
    <cfRule type="expression" dxfId="2" priority="1">
      <formula>D5&lt;&gt;"PASS"</formula>
    </cfRule>
  </conditionalFormatting>
  <conditionalFormatting sqref="T14:T273">
    <cfRule type="expression" dxfId="1" priority="2">
      <formula>T14="INELIGIBLE"</formula>
    </cfRule>
  </conditionalFormatting>
  <conditionalFormatting sqref="W14:W273">
    <cfRule type="colorScale" priority="3">
      <colorScale>
        <cfvo type="min"/>
        <cfvo type="percentile" val="50"/>
        <cfvo type="max"/>
        <color rgb="FFFEE2E2"/>
        <color rgb="FFFEF3C7"/>
        <color rgb="FFDCFCE7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4"/>
  <cols>
    <col min="1" max="1" width="31" customWidth="1"/>
    <col min="2" max="2" width="10" customWidth="1"/>
    <col min="3" max="3" width="11" customWidth="1"/>
    <col min="4" max="4" width="17" customWidth="1"/>
    <col min="5" max="6" width="14" customWidth="1"/>
    <col min="7" max="8" width="11" customWidth="1"/>
    <col min="9" max="9" width="17" customWidth="1"/>
    <col min="10" max="10" width="14" customWidth="1"/>
    <col min="11" max="11" width="13" customWidth="1"/>
    <col min="12" max="12" width="15" customWidth="1"/>
    <col min="13" max="13" width="9" customWidth="1"/>
    <col min="14" max="14" width="18" customWidth="1"/>
  </cols>
  <sheetData>
    <row r="1" spans="1:14" ht="32" customHeight="1">
      <c r="A1" s="125" t="s">
        <v>1220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28" customHeight="1">
      <c r="A2" s="121" t="s">
        <v>1221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4" spans="1:14" ht="30" customHeight="1">
      <c r="A4" s="7" t="s">
        <v>1163</v>
      </c>
      <c r="B4" s="8" t="s">
        <v>321</v>
      </c>
      <c r="C4" s="8" t="s">
        <v>1222</v>
      </c>
      <c r="D4" s="8" t="s">
        <v>1223</v>
      </c>
      <c r="E4" s="8" t="s">
        <v>1224</v>
      </c>
      <c r="F4" s="8" t="s">
        <v>1225</v>
      </c>
      <c r="G4" s="8" t="s">
        <v>1226</v>
      </c>
      <c r="H4" s="8" t="s">
        <v>1227</v>
      </c>
      <c r="I4" s="8" t="s">
        <v>1228</v>
      </c>
      <c r="J4" s="8" t="s">
        <v>1217</v>
      </c>
      <c r="K4" s="8" t="s">
        <v>1229</v>
      </c>
      <c r="L4" s="8" t="s">
        <v>1230</v>
      </c>
      <c r="M4" s="8" t="s">
        <v>334</v>
      </c>
      <c r="N4" s="9" t="s">
        <v>1186</v>
      </c>
    </row>
    <row r="5" spans="1:14">
      <c r="A5" s="39" t="s">
        <v>344</v>
      </c>
      <c r="B5" s="40">
        <v>7958</v>
      </c>
      <c r="C5" s="40">
        <v>3011</v>
      </c>
      <c r="D5" s="51">
        <v>0.37839195979899498</v>
      </c>
      <c r="E5" s="51">
        <v>0.36946855849739318</v>
      </c>
      <c r="F5" s="51">
        <v>0.38735010507290918</v>
      </c>
      <c r="G5" s="40">
        <v>1</v>
      </c>
      <c r="H5" s="40">
        <v>1</v>
      </c>
      <c r="I5" s="66">
        <f>(C5+G5)/(B5+G5+H5)</f>
        <v>0.37839195979899498</v>
      </c>
      <c r="J5" s="66">
        <f>I5-D5</f>
        <v>0</v>
      </c>
      <c r="K5" s="66">
        <f>F5-E5</f>
        <v>1.7881546575515994E-2</v>
      </c>
      <c r="L5" s="66">
        <f>E5</f>
        <v>0.36946855849739318</v>
      </c>
      <c r="M5" s="57">
        <f>1+COUNTIF($I$5:$I$7,"&gt;"&amp;I5)</f>
        <v>2</v>
      </c>
      <c r="N5" s="72" t="str">
        <f>IF(K5&gt;0.03,"WIDE UNCERTAINTY","STABLE")</f>
        <v>STABLE</v>
      </c>
    </row>
    <row r="6" spans="1:14">
      <c r="A6" s="42" t="s">
        <v>350</v>
      </c>
      <c r="B6" s="43">
        <v>5129</v>
      </c>
      <c r="C6" s="43">
        <v>2102</v>
      </c>
      <c r="D6" s="53">
        <v>0.40986162541414928</v>
      </c>
      <c r="E6" s="53">
        <v>0.39858925147172941</v>
      </c>
      <c r="F6" s="53">
        <v>0.42117395281010894</v>
      </c>
      <c r="G6" s="43">
        <v>1</v>
      </c>
      <c r="H6" s="43">
        <v>1</v>
      </c>
      <c r="I6" s="67">
        <f>(C6+G6)/(B6+G6+H6)</f>
        <v>0.40986162541414928</v>
      </c>
      <c r="J6" s="67">
        <f>I6-D6</f>
        <v>0</v>
      </c>
      <c r="K6" s="67">
        <f>F6-E6</f>
        <v>2.2584701338379531E-2</v>
      </c>
      <c r="L6" s="67">
        <f>E6</f>
        <v>0.39858925147172941</v>
      </c>
      <c r="M6" s="58">
        <f>1+COUNTIF($I$5:$I$7,"&gt;"&amp;I6)</f>
        <v>1</v>
      </c>
      <c r="N6" s="73" t="str">
        <f>IF(K6&gt;0.03,"WIDE UNCERTAINTY","STABLE")</f>
        <v>STABLE</v>
      </c>
    </row>
    <row r="7" spans="1:14">
      <c r="A7" s="45" t="s">
        <v>347</v>
      </c>
      <c r="B7" s="46">
        <v>5313</v>
      </c>
      <c r="C7" s="46">
        <v>1844</v>
      </c>
      <c r="D7" s="55">
        <v>0.34713076199435561</v>
      </c>
      <c r="E7" s="55">
        <v>0.33642366284761349</v>
      </c>
      <c r="F7" s="55">
        <v>0.35790327362776014</v>
      </c>
      <c r="G7" s="46">
        <v>1</v>
      </c>
      <c r="H7" s="46">
        <v>1</v>
      </c>
      <c r="I7" s="68">
        <f>(C7+G7)/(B7+G7+H7)</f>
        <v>0.34713076199435561</v>
      </c>
      <c r="J7" s="68">
        <f>I7-D7</f>
        <v>0</v>
      </c>
      <c r="K7" s="68">
        <f>F7-E7</f>
        <v>2.1479610780146652E-2</v>
      </c>
      <c r="L7" s="68">
        <f>E7</f>
        <v>0.33642366284761349</v>
      </c>
      <c r="M7" s="59">
        <f>1+COUNTIF($I$5:$I$7,"&gt;"&amp;I7)</f>
        <v>3</v>
      </c>
      <c r="N7" s="74" t="str">
        <f>IF(K7&gt;0.03,"WIDE UNCERTAINTY","STABLE")</f>
        <v>STABLE</v>
      </c>
    </row>
  </sheetData>
  <mergeCells count="2">
    <mergeCell ref="A1:N1"/>
    <mergeCell ref="A2:N2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showGridLines="0" workbookViewId="0">
      <pane ySplit="11" topLeftCell="A12" activePane="bottomLeft" state="frozen"/>
      <selection pane="bottomLeft" activeCell="A12" sqref="A12"/>
    </sheetView>
  </sheetViews>
  <sheetFormatPr baseColWidth="10" defaultColWidth="8.83203125" defaultRowHeight="14"/>
  <cols>
    <col min="1" max="1" width="22" customWidth="1"/>
    <col min="2" max="2" width="12" customWidth="1"/>
    <col min="3" max="3" width="13" customWidth="1"/>
    <col min="4" max="4" width="12" customWidth="1"/>
    <col min="5" max="5" width="11" customWidth="1"/>
    <col min="6" max="6" width="10" customWidth="1"/>
    <col min="7" max="7" width="18" customWidth="1"/>
    <col min="8" max="8" width="39" customWidth="1"/>
    <col min="9" max="9" width="13" customWidth="1"/>
    <col min="10" max="10" width="11" customWidth="1"/>
  </cols>
  <sheetData>
    <row r="1" spans="1:10" ht="32" customHeight="1">
      <c r="A1" s="125" t="s">
        <v>1231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28" customHeight="1">
      <c r="A2" s="121" t="s">
        <v>1232</v>
      </c>
      <c r="B2" s="121"/>
      <c r="C2" s="121"/>
      <c r="D2" s="121"/>
      <c r="E2" s="121"/>
      <c r="F2" s="121"/>
      <c r="G2" s="121"/>
      <c r="H2" s="121"/>
      <c r="I2" s="121"/>
      <c r="J2" s="121"/>
    </row>
    <row r="4" spans="1:10" ht="30" customHeight="1">
      <c r="A4" s="7" t="s">
        <v>1233</v>
      </c>
      <c r="B4" s="8" t="s">
        <v>46</v>
      </c>
      <c r="C4" s="8" t="s">
        <v>1234</v>
      </c>
      <c r="D4" s="8" t="s">
        <v>1235</v>
      </c>
      <c r="E4" s="9" t="s">
        <v>34</v>
      </c>
    </row>
    <row r="5" spans="1:10">
      <c r="A5" s="14" t="s">
        <v>1236</v>
      </c>
      <c r="B5" s="40">
        <v>83360</v>
      </c>
      <c r="C5" s="40">
        <v>83360</v>
      </c>
      <c r="D5" s="57">
        <f>B5-C5</f>
        <v>0</v>
      </c>
      <c r="E5" s="115" t="str">
        <f>IF(ABS(D5)&lt;=0.0001,"PASS","CHECK")</f>
        <v>PASS</v>
      </c>
    </row>
    <row r="6" spans="1:10">
      <c r="A6" s="17" t="s">
        <v>1237</v>
      </c>
      <c r="B6" s="43">
        <v>160</v>
      </c>
      <c r="C6" s="43">
        <v>160</v>
      </c>
      <c r="D6" s="58">
        <f>B6-C6</f>
        <v>0</v>
      </c>
      <c r="E6" s="115" t="str">
        <f>IF(ABS(D6)&lt;=0.0001,"PASS","CHECK")</f>
        <v>PASS</v>
      </c>
    </row>
    <row r="7" spans="1:10">
      <c r="A7" s="17" t="s">
        <v>1238</v>
      </c>
      <c r="B7" s="43">
        <v>83200</v>
      </c>
      <c r="C7" s="43">
        <v>83200</v>
      </c>
      <c r="D7" s="58">
        <f>B7-C7</f>
        <v>0</v>
      </c>
      <c r="E7" s="115" t="str">
        <f>IF(ABS(D7)&lt;=0.0001,"PASS","CHECK")</f>
        <v>PASS</v>
      </c>
    </row>
    <row r="8" spans="1:10">
      <c r="A8" s="20" t="s">
        <v>1239</v>
      </c>
      <c r="B8" s="55">
        <v>1</v>
      </c>
      <c r="C8" s="55">
        <v>1</v>
      </c>
      <c r="D8" s="68">
        <f>B8-C8</f>
        <v>0</v>
      </c>
      <c r="E8" s="115" t="str">
        <f>IF(ABS(D8)&lt;=0.0001,"PASS","CHECK")</f>
        <v>PASS</v>
      </c>
    </row>
    <row r="11" spans="1:10" ht="30" customHeight="1">
      <c r="A11" s="7" t="s">
        <v>1240</v>
      </c>
      <c r="B11" s="8" t="s">
        <v>1241</v>
      </c>
      <c r="C11" s="8" t="s">
        <v>1242</v>
      </c>
      <c r="D11" s="8" t="s">
        <v>1243</v>
      </c>
      <c r="E11" s="8" t="s">
        <v>1244</v>
      </c>
      <c r="F11" s="8" t="s">
        <v>1245</v>
      </c>
      <c r="G11" s="8" t="s">
        <v>1246</v>
      </c>
      <c r="H11" s="8" t="s">
        <v>1247</v>
      </c>
      <c r="I11" s="8" t="s">
        <v>1248</v>
      </c>
      <c r="J11" s="9" t="s">
        <v>34</v>
      </c>
    </row>
    <row r="12" spans="1:10">
      <c r="A12" s="39" t="s">
        <v>1249</v>
      </c>
      <c r="B12" s="40">
        <v>499</v>
      </c>
      <c r="C12" s="40" t="s">
        <v>1250</v>
      </c>
      <c r="D12" s="57">
        <f>IF(C12="duplicate",$B$5,$B$7)</f>
        <v>83200</v>
      </c>
      <c r="E12" s="104">
        <f>B12/D12</f>
        <v>5.9975961538461537E-3</v>
      </c>
      <c r="F12" s="57" t="str">
        <f>IF(E12&gt;=0.01,"HIGH",IF(E12&gt;=0.003,"MEDIUM","LOW"))</f>
        <v>MEDIUM</v>
      </c>
      <c r="G12" s="57" t="str">
        <f>IF(A12="composite_key","Data Engineering","Data Steward")</f>
        <v>Data Steward</v>
      </c>
      <c r="H12" s="57" t="str">
        <f>IF(C12="duplicate","Deduplicate on HCP-week key","Rule-based imputation + missingness flag")</f>
        <v>Rule-based imputation + missingness flag</v>
      </c>
      <c r="I12" s="57" t="str">
        <f>IF(F12="HIGH","MEDIUM","LOW")</f>
        <v>LOW</v>
      </c>
      <c r="J12" s="72" t="str">
        <f>IF(OR(E12&gt;0.02,D12=0),"REVIEW","PASS")</f>
        <v>PASS</v>
      </c>
    </row>
    <row r="13" spans="1:10">
      <c r="A13" s="42" t="s">
        <v>217</v>
      </c>
      <c r="B13" s="43">
        <v>332</v>
      </c>
      <c r="C13" s="43" t="s">
        <v>1250</v>
      </c>
      <c r="D13" s="58">
        <f>IF(C13="duplicate",$B$5,$B$7)</f>
        <v>83200</v>
      </c>
      <c r="E13" s="105">
        <f>B13/D13</f>
        <v>3.9903846153846153E-3</v>
      </c>
      <c r="F13" s="58" t="str">
        <f>IF(E13&gt;=0.01,"HIGH",IF(E13&gt;=0.003,"MEDIUM","LOW"))</f>
        <v>MEDIUM</v>
      </c>
      <c r="G13" s="58" t="str">
        <f>IF(A13="composite_key","Data Engineering","Data Steward")</f>
        <v>Data Steward</v>
      </c>
      <c r="H13" s="58" t="str">
        <f>IF(C13="duplicate","Deduplicate on HCP-week key","Rule-based imputation + missingness flag")</f>
        <v>Rule-based imputation + missingness flag</v>
      </c>
      <c r="I13" s="58" t="str">
        <f>IF(F13="HIGH","MEDIUM","LOW")</f>
        <v>LOW</v>
      </c>
      <c r="J13" s="73" t="str">
        <f>IF(OR(E13&gt;0.02,D13=0),"REVIEW","PASS")</f>
        <v>PASS</v>
      </c>
    </row>
    <row r="14" spans="1:10">
      <c r="A14" s="42" t="s">
        <v>1251</v>
      </c>
      <c r="B14" s="43">
        <v>249</v>
      </c>
      <c r="C14" s="43" t="s">
        <v>1250</v>
      </c>
      <c r="D14" s="58">
        <f>IF(C14="duplicate",$B$5,$B$7)</f>
        <v>83200</v>
      </c>
      <c r="E14" s="105">
        <f>B14/D14</f>
        <v>2.9927884615384617E-3</v>
      </c>
      <c r="F14" s="58" t="str">
        <f>IF(E14&gt;=0.01,"HIGH",IF(E14&gt;=0.003,"MEDIUM","LOW"))</f>
        <v>LOW</v>
      </c>
      <c r="G14" s="58" t="str">
        <f>IF(A14="composite_key","Data Engineering","Data Steward")</f>
        <v>Data Steward</v>
      </c>
      <c r="H14" s="58" t="str">
        <f>IF(C14="duplicate","Deduplicate on HCP-week key","Rule-based imputation + missingness flag")</f>
        <v>Rule-based imputation + missingness flag</v>
      </c>
      <c r="I14" s="58" t="str">
        <f>IF(F14="HIGH","MEDIUM","LOW")</f>
        <v>LOW</v>
      </c>
      <c r="J14" s="73" t="str">
        <f>IF(OR(E14&gt;0.02,D14=0),"REVIEW","PASS")</f>
        <v>PASS</v>
      </c>
    </row>
    <row r="15" spans="1:10">
      <c r="A15" s="45" t="s">
        <v>1252</v>
      </c>
      <c r="B15" s="46">
        <v>160</v>
      </c>
      <c r="C15" s="46" t="s">
        <v>1253</v>
      </c>
      <c r="D15" s="59">
        <f>IF(C15="duplicate",$B$5,$B$7)</f>
        <v>83360</v>
      </c>
      <c r="E15" s="106">
        <f>B15/D15</f>
        <v>1.9193857965451055E-3</v>
      </c>
      <c r="F15" s="59" t="str">
        <f>IF(E15&gt;=0.01,"HIGH",IF(E15&gt;=0.003,"MEDIUM","LOW"))</f>
        <v>LOW</v>
      </c>
      <c r="G15" s="59" t="str">
        <f>IF(A15="composite_key","Data Engineering","Data Steward")</f>
        <v>Data Engineering</v>
      </c>
      <c r="H15" s="59" t="str">
        <f>IF(C15="duplicate","Deduplicate on HCP-week key","Rule-based imputation + missingness flag")</f>
        <v>Deduplicate on HCP-week key</v>
      </c>
      <c r="I15" s="59" t="str">
        <f>IF(F15="HIGH","MEDIUM","LOW")</f>
        <v>LOW</v>
      </c>
      <c r="J15" s="74" t="str">
        <f>IF(OR(E15&gt;0.02,D15=0),"REVIEW","PASS")</f>
        <v>PASS</v>
      </c>
    </row>
  </sheetData>
  <mergeCells count="2">
    <mergeCell ref="A1:J1"/>
    <mergeCell ref="A2:J2"/>
  </mergeCells>
  <conditionalFormatting sqref="E12:E15">
    <cfRule type="dataBar" priority="1">
      <dataBar>
        <cfvo type="min"/>
        <cfvo type="max"/>
        <color rgb="FF0D9488"/>
      </dataBar>
    </cfRule>
    <cfRule type="dataBar" priority="2">
      <dataBar>
        <cfvo type="min"/>
        <cfvo type="max"/>
        <color rgb="FF0D9488"/>
      </dataBar>
      <extLst>
        <ext xmlns:x14="http://schemas.microsoft.com/office/spreadsheetml/2009/9/main" uri="{B025F937-C7B1-47D3-B67F-A62EFF666E3E}">
          <x14:id>{212074F8-5427-2564-4FE8-85E4A7DE92EC}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2074F8-5427-2564-4FE8-85E4A7DE92EC}">
            <x14:dataBar>
              <x14:cfvo type="min"/>
              <x14:cfvo type="max"/>
              <x14:negativeFillColor auto="1"/>
              <x14:axisColor auto="1"/>
            </x14:dataBar>
          </x14:cfRule>
          <xm:sqref>E12:E15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00_README</vt:lpstr>
      <vt:lpstr>01_PARAMETERS</vt:lpstr>
      <vt:lpstr>02_DASHBOARD</vt:lpstr>
      <vt:lpstr>03_FORECAST</vt:lpstr>
      <vt:lpstr>04_HCP_SCORES</vt:lpstr>
      <vt:lpstr>05_SEGMENTS</vt:lpstr>
      <vt:lpstr>06_NBA_PLAN</vt:lpstr>
      <vt:lpstr>07_BAYESIAN</vt:lpstr>
      <vt:lpstr>08_DATA_QUALITY</vt:lpstr>
      <vt:lpstr>09_RAI_REGISTER</vt:lpstr>
      <vt:lpstr>10_DATA_DICTIONARY</vt:lpstr>
      <vt:lpstr>11_SOURCES</vt:lpstr>
      <vt:lpstr>12_SCENARIOS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Danyel Lambert Da Silva (Student at CentraleSupelec)</cp:lastModifiedBy>
  <dcterms:modified xsi:type="dcterms:W3CDTF">2026-07-14T23:38:09Z</dcterms:modified>
</cp:coreProperties>
</file>